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drawings/drawing9.xml" ContentType="application/vnd.openxmlformats-officedocument.drawing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drawings/drawing10.xml" ContentType="application/vnd.openxmlformats-officedocument.drawing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drawings/drawing11.xml" ContentType="application/vnd.openxmlformats-officedocument.drawing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4bf9cf14afbe69/Documents/LESSON 4/"/>
    </mc:Choice>
  </mc:AlternateContent>
  <xr:revisionPtr revIDLastSave="0" documentId="8_{4062A3B9-DA60-431E-AC1B-AB9E72B16CBD}" xr6:coauthVersionLast="47" xr6:coauthVersionMax="47" xr10:uidLastSave="{00000000-0000-0000-0000-000000000000}"/>
  <bookViews>
    <workbookView xWindow="-120" yWindow="-120" windowWidth="29040" windowHeight="15720" xr2:uid="{A00AA48D-C21B-4A2A-8D05-88ECC8F579FE}"/>
  </bookViews>
  <sheets>
    <sheet name="Start" sheetId="16" r:id="rId1"/>
    <sheet name="Table of Contents" sheetId="14" r:id="rId2"/>
    <sheet name="Chap_1" sheetId="17" r:id="rId3"/>
    <sheet name="C1.1" sheetId="22" r:id="rId4"/>
    <sheet name="C1.1S" sheetId="31" r:id="rId5"/>
    <sheet name="C1.2" sheetId="23" r:id="rId6"/>
    <sheet name="C1.2S" sheetId="32" r:id="rId7"/>
    <sheet name="Chap_2" sheetId="18" r:id="rId8"/>
    <sheet name="C2.1" sheetId="11" r:id="rId9"/>
    <sheet name="C2.1S" sheetId="27" r:id="rId10"/>
    <sheet name="C2.2" sheetId="19" r:id="rId11"/>
    <sheet name="C2.2S" sheetId="29" r:id="rId12"/>
  </sheets>
  <externalReferences>
    <externalReference r:id="rId13"/>
    <externalReference r:id="rId14"/>
    <externalReference r:id="rId15"/>
  </externalReferences>
  <definedNames>
    <definedName name="Apples">[1]!tbl_FruitType[Apples]</definedName>
    <definedName name="Bananas">[1]!tbl_FruitType6[Bananas]</definedName>
    <definedName name="break" localSheetId="3">'[2]C2.2'!$I$18</definedName>
    <definedName name="break" localSheetId="4">'[2]C2.2'!$I$18</definedName>
    <definedName name="break" localSheetId="5">'[2]C2.2'!$I$18</definedName>
    <definedName name="break" localSheetId="6">'[2]C2.2'!$I$18</definedName>
    <definedName name="break" localSheetId="11">'C2.2S'!$F$4</definedName>
    <definedName name="break">'C2.2'!$F$4</definedName>
    <definedName name="EUR_USD">'[3]C4.1'!$D$73</definedName>
    <definedName name="grp_WalkMeArrows">"shp_ArrowCurved,txt_WalkMeArrows,shp_ArrowStraight"</definedName>
    <definedName name="grp_WalkMeBrace">"shp_BraceBottom,txt_WalkMeBrace,shp_BraceLeft"</definedName>
    <definedName name="Holidays" localSheetId="3">'[2]C2.1'!$G$123:$G$129</definedName>
    <definedName name="Holidays" localSheetId="4">'[2]C2.1'!$G$123:$G$129</definedName>
    <definedName name="Holidays" localSheetId="5">'[2]C2.1'!$G$123:$G$129</definedName>
    <definedName name="Holidays" localSheetId="6">'[2]C2.1'!$G$123:$G$129</definedName>
    <definedName name="Holidays" localSheetId="9">'C2.1S'!$G$163:$G$169</definedName>
    <definedName name="Holidays">'C2.1'!$G$163:$G$169</definedName>
    <definedName name="Lemons">[1]!tbl_FruitType5[Lemons]</definedName>
    <definedName name="lst_Fruit">[1]!tbl_Fruit[Fruit]</definedName>
    <definedName name="lst_FruitType">[1]!tbl_FruitType[Apples]</definedName>
    <definedName name="Oranges">[1]!tbl_FruitType4[Oranges]</definedName>
    <definedName name="SalesTax">0.0825</definedName>
    <definedName name="Shipping">1.25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32" l="1"/>
  <c r="E8" i="32"/>
  <c r="E7" i="32"/>
  <c r="E6" i="32"/>
  <c r="E130" i="31"/>
  <c r="E131" i="31" s="1"/>
  <c r="E118" i="31"/>
  <c r="D118" i="31"/>
  <c r="G102" i="31"/>
  <c r="G101" i="31"/>
  <c r="G100" i="31"/>
  <c r="G99" i="31"/>
  <c r="G98" i="31"/>
  <c r="G97" i="31"/>
  <c r="G96" i="31"/>
  <c r="G95" i="31"/>
  <c r="G94" i="31"/>
  <c r="G93" i="31"/>
  <c r="G92" i="31"/>
  <c r="G91" i="31"/>
  <c r="G90" i="31"/>
  <c r="G89" i="31"/>
  <c r="G88" i="31"/>
  <c r="G87" i="31"/>
  <c r="H77" i="31"/>
  <c r="G77" i="31"/>
  <c r="F77" i="31"/>
  <c r="H76" i="31"/>
  <c r="G76" i="31"/>
  <c r="F76" i="31"/>
  <c r="H75" i="31"/>
  <c r="G75" i="31"/>
  <c r="F75" i="31"/>
  <c r="H74" i="31"/>
  <c r="G74" i="31"/>
  <c r="F74" i="31"/>
  <c r="H73" i="31"/>
  <c r="G73" i="31"/>
  <c r="F73" i="31"/>
  <c r="H72" i="31"/>
  <c r="G72" i="31"/>
  <c r="F72" i="31"/>
  <c r="H71" i="31"/>
  <c r="G71" i="31"/>
  <c r="F71" i="31"/>
  <c r="H70" i="31"/>
  <c r="G70" i="31"/>
  <c r="F70" i="31"/>
  <c r="H69" i="31"/>
  <c r="G69" i="31"/>
  <c r="F69" i="31"/>
  <c r="H68" i="31"/>
  <c r="G68" i="31"/>
  <c r="F68" i="31"/>
  <c r="H67" i="31"/>
  <c r="G67" i="31"/>
  <c r="F67" i="31"/>
  <c r="H66" i="31"/>
  <c r="G66" i="31"/>
  <c r="F66" i="31"/>
  <c r="H65" i="31"/>
  <c r="G65" i="31"/>
  <c r="F65" i="31"/>
  <c r="H64" i="31"/>
  <c r="G64" i="31"/>
  <c r="F64" i="31"/>
  <c r="H63" i="31"/>
  <c r="G63" i="31"/>
  <c r="F63" i="31"/>
  <c r="H62" i="31"/>
  <c r="G62" i="31"/>
  <c r="F62" i="31"/>
  <c r="G52" i="31"/>
  <c r="G51" i="31"/>
  <c r="G50" i="31"/>
  <c r="G49" i="31"/>
  <c r="G48" i="31"/>
  <c r="G47" i="31"/>
  <c r="G46" i="31"/>
  <c r="G45" i="31"/>
  <c r="G44" i="31"/>
  <c r="G43" i="31"/>
  <c r="G42" i="31"/>
  <c r="G41" i="31"/>
  <c r="G40" i="31"/>
  <c r="G39" i="31"/>
  <c r="G38" i="31"/>
  <c r="G37" i="31"/>
  <c r="G36" i="31"/>
  <c r="G35" i="31"/>
  <c r="G34" i="31"/>
  <c r="G33" i="31"/>
  <c r="G24" i="31"/>
  <c r="F24" i="31"/>
  <c r="E24" i="31"/>
  <c r="G23" i="31"/>
  <c r="F23" i="31"/>
  <c r="E23" i="31"/>
  <c r="G22" i="31"/>
  <c r="F22" i="31"/>
  <c r="E22" i="31"/>
  <c r="G21" i="31"/>
  <c r="F21" i="31"/>
  <c r="E21" i="31"/>
  <c r="G20" i="31"/>
  <c r="F20" i="31"/>
  <c r="E20" i="31"/>
  <c r="G19" i="31"/>
  <c r="F19" i="31"/>
  <c r="E19" i="31"/>
  <c r="G18" i="31"/>
  <c r="F18" i="31"/>
  <c r="E18" i="31"/>
  <c r="G17" i="31"/>
  <c r="F17" i="31"/>
  <c r="E17" i="31"/>
  <c r="G16" i="31"/>
  <c r="F16" i="31"/>
  <c r="E16" i="31"/>
  <c r="G15" i="31"/>
  <c r="F15" i="31"/>
  <c r="E15" i="31"/>
  <c r="G14" i="31"/>
  <c r="F14" i="31"/>
  <c r="E14" i="31"/>
  <c r="G13" i="31"/>
  <c r="F13" i="31"/>
  <c r="E13" i="31"/>
  <c r="G12" i="31"/>
  <c r="F12" i="31"/>
  <c r="E12" i="31"/>
  <c r="G11" i="31"/>
  <c r="F11" i="31"/>
  <c r="E11" i="31"/>
  <c r="G10" i="31"/>
  <c r="F10" i="31"/>
  <c r="E10" i="31"/>
  <c r="G9" i="31"/>
  <c r="F9" i="31"/>
  <c r="E9" i="31"/>
  <c r="G8" i="31"/>
  <c r="F8" i="31"/>
  <c r="E8" i="31"/>
  <c r="G7" i="31"/>
  <c r="F7" i="31"/>
  <c r="E7" i="31"/>
  <c r="G6" i="31"/>
  <c r="F6" i="31"/>
  <c r="E6" i="31"/>
  <c r="G5" i="31"/>
  <c r="F5" i="31"/>
  <c r="E5" i="31"/>
  <c r="E95" i="29"/>
  <c r="F95" i="29"/>
  <c r="G95" i="29"/>
  <c r="H95" i="29"/>
  <c r="E96" i="29"/>
  <c r="F96" i="29"/>
  <c r="G96" i="29"/>
  <c r="H96" i="29"/>
  <c r="E97" i="29"/>
  <c r="F97" i="29"/>
  <c r="G97" i="29"/>
  <c r="H97" i="29"/>
  <c r="E98" i="29"/>
  <c r="F98" i="29"/>
  <c r="G98" i="29"/>
  <c r="H98" i="29"/>
  <c r="E99" i="29"/>
  <c r="F99" i="29"/>
  <c r="G99" i="29"/>
  <c r="H99" i="29"/>
  <c r="E100" i="29"/>
  <c r="F100" i="29"/>
  <c r="G100" i="29"/>
  <c r="H100" i="29"/>
  <c r="E101" i="29"/>
  <c r="F101" i="29"/>
  <c r="G101" i="29"/>
  <c r="H101" i="29"/>
  <c r="E102" i="29"/>
  <c r="F102" i="29"/>
  <c r="G102" i="29"/>
  <c r="H102" i="29"/>
  <c r="E103" i="29"/>
  <c r="F103" i="29"/>
  <c r="G103" i="29"/>
  <c r="H103" i="29"/>
  <c r="D113" i="29"/>
  <c r="E113" i="29"/>
  <c r="F120" i="29"/>
  <c r="F121" i="29"/>
  <c r="F122" i="29"/>
  <c r="F123" i="29"/>
  <c r="F124" i="29"/>
  <c r="F125" i="29"/>
  <c r="F126" i="29"/>
  <c r="F127" i="29"/>
  <c r="F128" i="29"/>
  <c r="D130" i="29"/>
  <c r="D131" i="29" s="1"/>
  <c r="D133" i="29" s="1"/>
  <c r="D134" i="29" s="1"/>
  <c r="D135" i="29"/>
  <c r="E135" i="29"/>
  <c r="F135" i="29"/>
  <c r="E150" i="29"/>
  <c r="F150" i="29"/>
  <c r="G150" i="29" s="1"/>
  <c r="H150" i="29"/>
  <c r="E151" i="29"/>
  <c r="F151" i="29"/>
  <c r="G151" i="29"/>
  <c r="H151" i="29"/>
  <c r="E152" i="29"/>
  <c r="F152" i="29"/>
  <c r="G152" i="29"/>
  <c r="H152" i="29"/>
  <c r="E153" i="29"/>
  <c r="F153" i="29"/>
  <c r="G153" i="29" s="1"/>
  <c r="H153" i="29"/>
  <c r="E154" i="29"/>
  <c r="F154" i="29"/>
  <c r="G154" i="29"/>
  <c r="H154" i="29"/>
  <c r="E155" i="29"/>
  <c r="F155" i="29"/>
  <c r="G155" i="29"/>
  <c r="H155" i="29"/>
  <c r="E156" i="29"/>
  <c r="F156" i="29"/>
  <c r="G156" i="29" s="1"/>
  <c r="H156" i="29"/>
  <c r="E157" i="29"/>
  <c r="F157" i="29"/>
  <c r="G157" i="29"/>
  <c r="H157" i="29"/>
  <c r="E158" i="29"/>
  <c r="F158" i="29"/>
  <c r="G158" i="29"/>
  <c r="H158" i="29"/>
  <c r="E159" i="29"/>
  <c r="F159" i="29"/>
  <c r="G159" i="29" s="1"/>
  <c r="H159" i="29"/>
  <c r="H82" i="29"/>
  <c r="G82" i="29"/>
  <c r="F82" i="29"/>
  <c r="H75" i="29"/>
  <c r="G75" i="29"/>
  <c r="F75" i="29"/>
  <c r="E75" i="29"/>
  <c r="H74" i="29"/>
  <c r="G74" i="29"/>
  <c r="F74" i="29"/>
  <c r="E74" i="29"/>
  <c r="H73" i="29"/>
  <c r="G73" i="29"/>
  <c r="F73" i="29"/>
  <c r="E73" i="29"/>
  <c r="H72" i="29"/>
  <c r="G72" i="29"/>
  <c r="F72" i="29"/>
  <c r="E72" i="29"/>
  <c r="H71" i="29"/>
  <c r="G71" i="29"/>
  <c r="F71" i="29"/>
  <c r="E71" i="29"/>
  <c r="H70" i="29"/>
  <c r="G70" i="29"/>
  <c r="F70" i="29"/>
  <c r="E70" i="29"/>
  <c r="H69" i="29"/>
  <c r="G69" i="29"/>
  <c r="F69" i="29"/>
  <c r="E69" i="29"/>
  <c r="H68" i="29"/>
  <c r="G68" i="29"/>
  <c r="F68" i="29"/>
  <c r="E68" i="29"/>
  <c r="H67" i="29"/>
  <c r="G67" i="29"/>
  <c r="F67" i="29"/>
  <c r="E67" i="29"/>
  <c r="H66" i="29"/>
  <c r="G66" i="29"/>
  <c r="F66" i="29"/>
  <c r="E66" i="29"/>
  <c r="H65" i="29"/>
  <c r="G65" i="29"/>
  <c r="F65" i="29"/>
  <c r="E65" i="29"/>
  <c r="H64" i="29"/>
  <c r="G64" i="29"/>
  <c r="F64" i="29"/>
  <c r="E64" i="29"/>
  <c r="H41" i="29"/>
  <c r="H40" i="29"/>
  <c r="H39" i="29"/>
  <c r="H38" i="29"/>
  <c r="H37" i="29"/>
  <c r="H36" i="29"/>
  <c r="H35" i="29"/>
  <c r="H34" i="29"/>
  <c r="H33" i="29"/>
  <c r="H32" i="29"/>
  <c r="G16" i="29"/>
  <c r="G15" i="29"/>
  <c r="G14" i="29"/>
  <c r="G13" i="29"/>
  <c r="G12" i="29"/>
  <c r="G11" i="29"/>
  <c r="G10" i="29"/>
  <c r="G9" i="29"/>
  <c r="G8" i="29"/>
  <c r="K265" i="27"/>
  <c r="J265" i="27"/>
  <c r="I265" i="27"/>
  <c r="H265" i="27"/>
  <c r="K264" i="27"/>
  <c r="J264" i="27"/>
  <c r="I264" i="27"/>
  <c r="H264" i="27"/>
  <c r="K263" i="27"/>
  <c r="J263" i="27"/>
  <c r="I263" i="27"/>
  <c r="H263" i="27"/>
  <c r="K262" i="27"/>
  <c r="J262" i="27"/>
  <c r="I262" i="27"/>
  <c r="H262" i="27"/>
  <c r="K261" i="27"/>
  <c r="J261" i="27"/>
  <c r="I261" i="27"/>
  <c r="H261" i="27"/>
  <c r="K260" i="27"/>
  <c r="J260" i="27"/>
  <c r="I260" i="27"/>
  <c r="H260" i="27"/>
  <c r="I241" i="27"/>
  <c r="H241" i="27"/>
  <c r="G241" i="27"/>
  <c r="I240" i="27"/>
  <c r="H240" i="27"/>
  <c r="G240" i="27"/>
  <c r="I239" i="27"/>
  <c r="H239" i="27"/>
  <c r="G239" i="27"/>
  <c r="I238" i="27"/>
  <c r="H238" i="27"/>
  <c r="G238" i="27"/>
  <c r="I237" i="27"/>
  <c r="H237" i="27"/>
  <c r="G237" i="27"/>
  <c r="I236" i="27"/>
  <c r="H236" i="27"/>
  <c r="G236" i="27"/>
  <c r="I235" i="27"/>
  <c r="H235" i="27"/>
  <c r="G235" i="27"/>
  <c r="I234" i="27"/>
  <c r="H234" i="27"/>
  <c r="G234" i="27"/>
  <c r="I233" i="27"/>
  <c r="H233" i="27"/>
  <c r="G233" i="27"/>
  <c r="I232" i="27"/>
  <c r="H232" i="27"/>
  <c r="G232" i="27"/>
  <c r="I231" i="27"/>
  <c r="H231" i="27"/>
  <c r="G231" i="27"/>
  <c r="I230" i="27"/>
  <c r="H230" i="27"/>
  <c r="G230" i="27"/>
  <c r="I229" i="27"/>
  <c r="H229" i="27"/>
  <c r="G229" i="27"/>
  <c r="I228" i="27"/>
  <c r="H228" i="27"/>
  <c r="G228" i="27"/>
  <c r="H219" i="27"/>
  <c r="G219" i="27"/>
  <c r="H218" i="27"/>
  <c r="G218" i="27"/>
  <c r="H217" i="27"/>
  <c r="G217" i="27"/>
  <c r="H216" i="27"/>
  <c r="G216" i="27"/>
  <c r="H215" i="27"/>
  <c r="G215" i="27"/>
  <c r="H214" i="27"/>
  <c r="G214" i="27"/>
  <c r="H213" i="27"/>
  <c r="G213" i="27"/>
  <c r="H212" i="27"/>
  <c r="G212" i="27"/>
  <c r="H211" i="27"/>
  <c r="G211" i="27"/>
  <c r="H210" i="27"/>
  <c r="G210" i="27"/>
  <c r="I200" i="27"/>
  <c r="H200" i="27"/>
  <c r="I199" i="27"/>
  <c r="H199" i="27"/>
  <c r="I198" i="27"/>
  <c r="H198" i="27"/>
  <c r="I197" i="27"/>
  <c r="H197" i="27"/>
  <c r="I196" i="27"/>
  <c r="H196" i="27"/>
  <c r="I195" i="27"/>
  <c r="H195" i="27"/>
  <c r="I194" i="27"/>
  <c r="H194" i="27"/>
  <c r="I193" i="27"/>
  <c r="H193" i="27"/>
  <c r="I192" i="27"/>
  <c r="H192" i="27"/>
  <c r="I183" i="27"/>
  <c r="H183" i="27"/>
  <c r="I182" i="27"/>
  <c r="H182" i="27"/>
  <c r="I181" i="27"/>
  <c r="H181" i="27"/>
  <c r="I180" i="27"/>
  <c r="H180" i="27"/>
  <c r="I179" i="27"/>
  <c r="H179" i="27"/>
  <c r="I178" i="27"/>
  <c r="H178" i="27"/>
  <c r="I177" i="27"/>
  <c r="H177" i="27"/>
  <c r="I176" i="27"/>
  <c r="H176" i="27"/>
  <c r="I175" i="27"/>
  <c r="H175" i="27"/>
  <c r="I151" i="27"/>
  <c r="H151" i="27"/>
  <c r="G151" i="27"/>
  <c r="I150" i="27"/>
  <c r="H150" i="27"/>
  <c r="G150" i="27"/>
  <c r="I149" i="27"/>
  <c r="H149" i="27"/>
  <c r="G149" i="27"/>
  <c r="I148" i="27"/>
  <c r="H148" i="27"/>
  <c r="G148" i="27"/>
  <c r="I147" i="27"/>
  <c r="H147" i="27"/>
  <c r="G147" i="27"/>
  <c r="I146" i="27"/>
  <c r="H146" i="27"/>
  <c r="G146" i="27"/>
  <c r="I145" i="27"/>
  <c r="H145" i="27"/>
  <c r="G145" i="27"/>
  <c r="I144" i="27"/>
  <c r="H144" i="27"/>
  <c r="G144" i="27"/>
  <c r="I143" i="27"/>
  <c r="H143" i="27"/>
  <c r="G143" i="27"/>
  <c r="F124" i="27"/>
  <c r="F122" i="27"/>
  <c r="F120" i="27"/>
  <c r="G120" i="27" s="1"/>
  <c r="H118" i="27"/>
  <c r="G118" i="27"/>
  <c r="F118" i="27"/>
  <c r="G114" i="27"/>
  <c r="H114" i="27" s="1"/>
  <c r="H104" i="27"/>
  <c r="H103" i="27"/>
  <c r="H102" i="27"/>
  <c r="H90" i="27"/>
  <c r="H89" i="27"/>
  <c r="H88" i="27"/>
  <c r="H87" i="27"/>
  <c r="H86" i="27"/>
  <c r="H85" i="27"/>
  <c r="H84" i="27"/>
  <c r="H83" i="27"/>
  <c r="H82" i="27"/>
  <c r="I71" i="27"/>
  <c r="I70" i="27"/>
  <c r="I69" i="27"/>
  <c r="I68" i="27"/>
  <c r="I67" i="27"/>
  <c r="I66" i="27"/>
  <c r="I65" i="27"/>
  <c r="I64" i="27"/>
  <c r="I63" i="27"/>
  <c r="I62" i="27"/>
  <c r="I61" i="27"/>
  <c r="I60" i="27"/>
  <c r="G45" i="27"/>
  <c r="G44" i="27"/>
  <c r="G43" i="27"/>
  <c r="G42" i="27"/>
  <c r="G41" i="27"/>
  <c r="G40" i="27"/>
  <c r="G39" i="27"/>
  <c r="G38" i="27"/>
  <c r="G37" i="27"/>
  <c r="G36" i="27"/>
  <c r="G35" i="27"/>
  <c r="G34" i="27"/>
  <c r="G33" i="27"/>
  <c r="G32" i="27"/>
  <c r="G20" i="27"/>
  <c r="G19" i="27"/>
  <c r="G18" i="27"/>
  <c r="G17" i="27"/>
  <c r="G16" i="27"/>
  <c r="G15" i="27"/>
  <c r="G14" i="27"/>
  <c r="G13" i="27"/>
  <c r="G12" i="27"/>
  <c r="G11" i="27"/>
  <c r="G10" i="27"/>
  <c r="G9" i="27"/>
  <c r="I103" i="27"/>
  <c r="I102" i="27"/>
  <c r="I104" i="27"/>
  <c r="E131" i="29" l="1"/>
  <c r="E133" i="29" s="1"/>
  <c r="E134" i="29" s="1"/>
  <c r="F131" i="29" s="1"/>
  <c r="F133" i="29" s="1"/>
  <c r="F134" i="29" s="1"/>
  <c r="H120" i="27"/>
  <c r="I103" i="11"/>
  <c r="I102" i="11"/>
  <c r="I104" i="11"/>
</calcChain>
</file>

<file path=xl/sharedStrings.xml><?xml version="1.0" encoding="utf-8"?>
<sst xmlns="http://schemas.openxmlformats.org/spreadsheetml/2006/main" count="546" uniqueCount="239">
  <si>
    <t>Go back to top by pressing CTRL+HOME. To start the tour, press CTRL+PAGE DOWN.</t>
  </si>
  <si>
    <t>Lesson 4: Date/Time functions</t>
  </si>
  <si>
    <t>Lesson 4: Date &amp; Time functions</t>
  </si>
  <si>
    <t>DATE- Returns the serial number of a particular date</t>
  </si>
  <si>
    <t>DAY/MONTH/YEAR- Converts a serial number to a day/month/year</t>
  </si>
  <si>
    <t>TIME- Returns the serial number of a particular time</t>
  </si>
  <si>
    <t>HOUR/MINUTE/SECOND- Converts a serial number to a hour/minute/second</t>
  </si>
  <si>
    <t>NOW/TODAY- Returns the serial number of the current date and time/ only today's date</t>
  </si>
  <si>
    <t>DATEVALUE/TIMEVALUE- Converts a date/time in the form of text to a serial number</t>
  </si>
  <si>
    <t>EDATE- Returns the serial number of the date that is the indicated number of months before or after the start date</t>
  </si>
  <si>
    <t>EOMONTH- Returns the serial number of the last day of the month before or after a specified number of months</t>
  </si>
  <si>
    <t>NETWORKDAYS/NETWORKDAYS.INTL- Returns the number of whole workdays between two dates</t>
  </si>
  <si>
    <t>DAYS- Returns the number of days between two dates</t>
  </si>
  <si>
    <t>WEEKDAY- Converts a serial number to a day of the week</t>
  </si>
  <si>
    <t>WORKDAY/WORKDAY.INTL- Returns the serial number of the date before or after a specified number of workdays</t>
  </si>
  <si>
    <t>YEARFRAC- Returns the year fraction representing the number of whole days between start_date and end_date</t>
  </si>
  <si>
    <t>WEEKNUM/ISOWEEKNUM- Converts a serial number to a number representing where the week falls numerically with a year</t>
  </si>
  <si>
    <t>INT- Returns the integer part of a number by rounding down towards zero.</t>
  </si>
  <si>
    <t>MOD- Returns the remainder after dividing one number by another.</t>
  </si>
  <si>
    <t>Unlock Excel's Date/Time functions, delving into 25 functions with vivid examples for seamless date &amp; time management and analysis.</t>
  </si>
  <si>
    <t>Invoice Date</t>
  </si>
  <si>
    <t>Extract Day, Month &amp; Year</t>
  </si>
  <si>
    <t>Day</t>
  </si>
  <si>
    <t>Month</t>
  </si>
  <si>
    <t>Year</t>
  </si>
  <si>
    <t>Extract the Date</t>
  </si>
  <si>
    <t>Date</t>
  </si>
  <si>
    <t>Order #</t>
  </si>
  <si>
    <t>Delivery Time</t>
  </si>
  <si>
    <t>Hour</t>
  </si>
  <si>
    <t>Minute</t>
  </si>
  <si>
    <t>Second</t>
  </si>
  <si>
    <t>Extract Hour, Minute &amp; Second</t>
  </si>
  <si>
    <t>Extract the Time</t>
  </si>
  <si>
    <t>Time</t>
  </si>
  <si>
    <t>Current Date &amp; Time</t>
  </si>
  <si>
    <t>Today's Date</t>
  </si>
  <si>
    <t>Chapter 1: Basic Date/Time functions</t>
  </si>
  <si>
    <r>
      <rPr>
        <b/>
        <sz val="14"/>
        <color theme="1"/>
        <rFont val="Segoe UI"/>
        <family val="2"/>
      </rPr>
      <t>Date-related Functions</t>
    </r>
    <r>
      <rPr>
        <sz val="14"/>
        <color theme="1"/>
        <rFont val="Segoe UI"/>
        <family val="2"/>
      </rPr>
      <t xml:space="preserve">
1.	DATE(year, month, day)
 	Returns the serial number of a specific date. This function is useful when you need to create a date in Excel from individual year, month, and day components.
 	Example: =DATE(2024, 4, 4) returns the serial number for April 4, 2024. When formatted as a date, it will display "4/4/2024".
2.	DAY(serial_number)
 	Extracts the day of the month from a given date (a serial number).
 	Example: =DAY(DATE(2024, 4, 4)) would return 4.
3.	MONTH(serial_number)
 	Returns the month of a date represented by a serial number. The result is an integer ranging from 1 (January) to 12 (December).
 	Example: =MONTH(DATE(2024, 4, 4)) would return 4.
4.	YEAR(serial_number)
 	Extracts the year from a given date (serial number).
 	Example: =YEAR(DATE(2024, 4, 4)) would return 2024.
</t>
    </r>
    <r>
      <rPr>
        <b/>
        <sz val="14"/>
        <color theme="1"/>
        <rFont val="Segoe UI"/>
        <family val="2"/>
      </rPr>
      <t>Time-related Functions</t>
    </r>
    <r>
      <rPr>
        <sz val="14"/>
        <color theme="1"/>
        <rFont val="Segoe UI"/>
        <family val="2"/>
      </rPr>
      <t xml:space="preserve">
5.	TIME(hour, minute, second)
 	Converts a given hour, minute, and second into a decimal number representing the time.
 	Example: =TIME(13, 30, 0) returns 0.5625, which represents 13:30 or 1:30 PM when formatted as a time.
6.	HOUR(serial_number)
 	Extracts the hour from a given time value.
 	Example: =HOUR(TIME(13, 30, 0)) would return 13.
7.	MINUTE(serial_number)
 	Returns the minute component of a time value.
 	Example: =MINUTE(TIME(13, 30, 0)) would return 30.
8.	SECOND(serial_number)
 	Retrieves the second component from a time value.
 	Example: =SECOND(TIME(13, 30, 45)) would return 45.
</t>
    </r>
    <r>
      <rPr>
        <b/>
        <sz val="14"/>
        <color theme="1"/>
        <rFont val="Segoe UI"/>
        <family val="2"/>
      </rPr>
      <t>Functions Providing Current Date and/or Time</t>
    </r>
    <r>
      <rPr>
        <sz val="14"/>
        <color theme="1"/>
        <rFont val="Segoe UI"/>
        <family val="2"/>
      </rPr>
      <t xml:space="preserve">
9.	NOW()
 	Returns the current date and time as a serial number. The value updates whenever the worksheet is recalculated or opened.
 	Example: =NOW() might return 44203.80208, representing the current date and time.
10.	TODAY()
 	Provides the current date as a serial number, without the time component.
 	Example: =TODAY() might return 44203, representing just the date part.
</t>
    </r>
    <r>
      <rPr>
        <b/>
        <sz val="14"/>
        <color theme="1"/>
        <rFont val="Segoe UI"/>
        <family val="2"/>
      </rPr>
      <t>Calculating Fractions of Years</t>
    </r>
    <r>
      <rPr>
        <sz val="14"/>
        <color theme="1"/>
        <rFont val="Segoe UI"/>
        <family val="2"/>
      </rPr>
      <t xml:space="preserve">
11.	YEARFRAC(start_date, end_date, [basis])
 	Calculates the fraction of the year represented by the number of whole days between two dates. Useful for financial calculations where interest calculations require the exact fraction of a year.
 	Example: =YEARFRAC(DATE(2024, 1, 1), DATE(2024, 7, 1)) might return approximately 0.5, indicating half a year between January 1 and July 1, 2024.
 	The [basis] argument is optional and determines the day count basis to use: 0 or omitted for US (NASD) 30/360, 1 for Actual/Actual, 2 for Actual/360, 3 for Actual/365, and 4 for European 30/360.
Each of these functions plays a critical role in handling and manipulating dates and times in Excel, from performing simple conversions to executing complex calculations involving the exact duration between dates.</t>
    </r>
  </si>
  <si>
    <t>Chapter 2: Other Advanced Date/Time functions</t>
  </si>
  <si>
    <t>DATEVALUE</t>
  </si>
  <si>
    <t>23-DEC-23</t>
  </si>
  <si>
    <t>TIMEVALUE</t>
  </si>
  <si>
    <t>T16:52</t>
  </si>
  <si>
    <t>18-JUL-23</t>
  </si>
  <si>
    <t>13-OCT-23</t>
  </si>
  <si>
    <t>04-JAN-24</t>
  </si>
  <si>
    <t>16-FEB-24</t>
  </si>
  <si>
    <t>08-NOV-23</t>
  </si>
  <si>
    <t>05-MAR-24</t>
  </si>
  <si>
    <t>19-JAN-23</t>
  </si>
  <si>
    <t>29-APR-23</t>
  </si>
  <si>
    <t>05-OCT-23</t>
  </si>
  <si>
    <t>10-JUN-23</t>
  </si>
  <si>
    <t>29-FEB-24</t>
  </si>
  <si>
    <t>Dates stored as text</t>
  </si>
  <si>
    <t>Proper Dates</t>
  </si>
  <si>
    <t>Conversion Functions</t>
  </si>
  <si>
    <t>T4:05</t>
  </si>
  <si>
    <t>T21:00</t>
  </si>
  <si>
    <t>T17:06</t>
  </si>
  <si>
    <t>T2:25</t>
  </si>
  <si>
    <t>T21:02</t>
  </si>
  <si>
    <t>T3:21</t>
  </si>
  <si>
    <t>T20:12</t>
  </si>
  <si>
    <t>T22:56</t>
  </si>
  <si>
    <t>T22:30</t>
  </si>
  <si>
    <t>T10:57</t>
  </si>
  <si>
    <t>T20:56</t>
  </si>
  <si>
    <t>T15:43</t>
  </si>
  <si>
    <t>T17:15</t>
  </si>
  <si>
    <t>Time as text</t>
  </si>
  <si>
    <t>Proper Time</t>
  </si>
  <si>
    <t>Date Arithmetic Functions</t>
  </si>
  <si>
    <t>EDATE</t>
  </si>
  <si>
    <t>Investments</t>
  </si>
  <si>
    <t>Months to Maturity</t>
  </si>
  <si>
    <t>Start date</t>
  </si>
  <si>
    <t>Maturity Date</t>
  </si>
  <si>
    <t>Investment 1</t>
  </si>
  <si>
    <t>Investment 2</t>
  </si>
  <si>
    <t>Investment 3</t>
  </si>
  <si>
    <t>Investment 4</t>
  </si>
  <si>
    <t>Investment 5</t>
  </si>
  <si>
    <t>Investment 6</t>
  </si>
  <si>
    <t>Investment 7</t>
  </si>
  <si>
    <t>Investment 8</t>
  </si>
  <si>
    <t>Investment 9</t>
  </si>
  <si>
    <t>Investment 10</t>
  </si>
  <si>
    <t>Investment 11</t>
  </si>
  <si>
    <t>Investment 12</t>
  </si>
  <si>
    <t>Last Training Date</t>
  </si>
  <si>
    <t>Next Training Date</t>
  </si>
  <si>
    <t>Last Training</t>
  </si>
  <si>
    <t>EOMONTH</t>
  </si>
  <si>
    <t>Last date of the month</t>
  </si>
  <si>
    <t>Last date of the next month</t>
  </si>
  <si>
    <t>Last date of the previous month</t>
  </si>
  <si>
    <t>Description</t>
  </si>
  <si>
    <t>Result</t>
  </si>
  <si>
    <t>DAYS</t>
  </si>
  <si>
    <t>DAYS360</t>
  </si>
  <si>
    <t>NORMAL</t>
  </si>
  <si>
    <t>INVOICE DUE DATE</t>
  </si>
  <si>
    <t>CALCULATE DAYS PAST DUE</t>
  </si>
  <si>
    <t>TODAYS DATE</t>
  </si>
  <si>
    <t>Workday Functions</t>
  </si>
  <si>
    <t>NETWORKDAYS</t>
  </si>
  <si>
    <t>NETWORKDAYS.INTL</t>
  </si>
  <si>
    <t>Project Start Date</t>
  </si>
  <si>
    <t>Project End Date</t>
  </si>
  <si>
    <t>Total Workdays excluding holidays</t>
  </si>
  <si>
    <t>Total Workdays including holidays</t>
  </si>
  <si>
    <t>Holidays</t>
  </si>
  <si>
    <t>Week Functions</t>
  </si>
  <si>
    <t>ISOWEEKNUM</t>
  </si>
  <si>
    <t>WEEKNUM</t>
  </si>
  <si>
    <t>WEEKDAY</t>
  </si>
  <si>
    <t>WORKDAY</t>
  </si>
  <si>
    <t>WORKDAY.INTL</t>
  </si>
  <si>
    <t>Days to completion</t>
  </si>
  <si>
    <t>DAY</t>
  </si>
  <si>
    <t>Planning Functions</t>
  </si>
  <si>
    <t>Completion Date</t>
  </si>
  <si>
    <t>List of Holidays</t>
  </si>
  <si>
    <t>Years</t>
  </si>
  <si>
    <t>Months</t>
  </si>
  <si>
    <t>Days</t>
  </si>
  <si>
    <t>Total Time to Completion</t>
  </si>
  <si>
    <t>End date</t>
  </si>
  <si>
    <t>DATEDIF</t>
  </si>
  <si>
    <t>Weeks</t>
  </si>
  <si>
    <t>Year of Birth</t>
  </si>
  <si>
    <t xml:space="preserve">Time In </t>
  </si>
  <si>
    <t>Time Out</t>
  </si>
  <si>
    <t>Hours Worked</t>
  </si>
  <si>
    <t>YEAR 2025</t>
  </si>
  <si>
    <t>MID FIND</t>
  </si>
  <si>
    <t>SUBSTITUTE</t>
  </si>
  <si>
    <t>DATE</t>
  </si>
  <si>
    <t>Convert to Date &amp; Change Format to MM/DD/YYYY</t>
  </si>
  <si>
    <t>Calculating Percentage of Month Passed</t>
  </si>
  <si>
    <t>Percentage of Month Passed</t>
  </si>
  <si>
    <t>Calculating Days Between Dates in Excel: 3 Methods</t>
  </si>
  <si>
    <t>Time Now</t>
  </si>
  <si>
    <t xml:space="preserve">Ctrl + ; </t>
  </si>
  <si>
    <t xml:space="preserve">Ctrl + Shift + ; </t>
  </si>
  <si>
    <t>TODAY</t>
  </si>
  <si>
    <t>NOW</t>
  </si>
  <si>
    <t>STATIC</t>
  </si>
  <si>
    <t>ALWAYS UPDATES</t>
  </si>
  <si>
    <t>% Year left</t>
  </si>
  <si>
    <t>% Year passed</t>
  </si>
  <si>
    <t>Concatenate Text with Functions</t>
  </si>
  <si>
    <t>Today's date is 04/20/2024
Current time is 6:15 PM
25.8% of the year has passed</t>
  </si>
  <si>
    <t>Today's date is MM/DD/YYYY
Current time is H:MM AM/PM
00.0% of the year has passed</t>
  </si>
  <si>
    <t>FORMAT</t>
  </si>
  <si>
    <t>Calculate Investment Maturity Dates</t>
  </si>
  <si>
    <t>Calculate the Last Training Date</t>
  </si>
  <si>
    <r>
      <t xml:space="preserve">These Advanced Date/Time functions which provide a wide range of capabilities from basic date conversions to complex calculations involving workdays and weeks.
</t>
    </r>
    <r>
      <rPr>
        <b/>
        <sz val="14"/>
        <color theme="1"/>
        <rFont val="Segoe UI"/>
        <family val="2"/>
      </rPr>
      <t>Conversion Functions</t>
    </r>
    <r>
      <rPr>
        <sz val="14"/>
        <color theme="1"/>
        <rFont val="Segoe UI"/>
        <family val="2"/>
      </rPr>
      <t xml:space="preserve">
DATEVALUE
•	Purpose: Converts a date in the format of text to a date serial number that Excel recognizes as a date.
•	Syntax: DATEVALUE(date_text)
•	Example: =DATEVALUE("2024-04-04") converts the text string "2024-04-04" into Excel's serial number for this date.
TIMEVALUE
•	Purpose: Converts a time in text format into a serial number that Excel recognizes as a time.
•	Syntax: TIMEVALUE(time_text)
•	Example: =TIMEVALUE("13:45") converts the text string "13:45" to a decimal number representing the time.
</t>
    </r>
    <r>
      <rPr>
        <b/>
        <sz val="14"/>
        <color theme="1"/>
        <rFont val="Segoe UI"/>
        <family val="2"/>
      </rPr>
      <t>Date Arithmetic Functions</t>
    </r>
    <r>
      <rPr>
        <sz val="14"/>
        <color theme="1"/>
        <rFont val="Segoe UI"/>
        <family val="2"/>
      </rPr>
      <t xml:space="preserve">
EDATE
•	Purpose: Returns the serial number of the date that is a specified number of months before or after a start date.
•	Syntax: EDATE(start_date, months)
•	Example: =EDATE("2024-01-01", 3) gives the date 3 months after January 1, 2024.
EOMONTH
•	Purpose: Returns the serial number of the last day of the month before or after a specified number of months.
•	Syntax: EOMONTH(start_date, months)
•	Example: =EOMONTH("2024-01-01", 1) finds the last day of February 2024.
DAYS
•	Purpose: Returns the number of days between two dates.
•	Syntax: DAYS(end_date, start_date)
•	Example: =DAYS("2024-04-30", "2024-04-01") calculates the number of days from April 1 to April 30, 2024.
DAYS360
•	Purpose: Calculates the number of days between two dates based on a 360-day year (used in financial calculations).
•	Syntax: DAYS360(start_date, end_date, [method])
•	Example: =DAYS360("2024-01-01", "2024-12-31") calculates the number of days between the start and end of the year 2024 based on a 360-day year.
</t>
    </r>
    <r>
      <rPr>
        <b/>
        <sz val="14"/>
        <color theme="1"/>
        <rFont val="Segoe UI"/>
        <family val="2"/>
      </rPr>
      <t>Workday Functions</t>
    </r>
    <r>
      <rPr>
        <sz val="14"/>
        <color theme="1"/>
        <rFont val="Segoe UI"/>
        <family val="2"/>
      </rPr>
      <t xml:space="preserve">
NETWORKDAYS
•	Purpose: Returns the number of whole workdays between two dates.
•	Syntax: NETWORKDAYS(start_date, end_date, [holidays])
•	Example: =NETWORKDAYS("2024-04-01", "2024-04-30") calculates the number of workdays in April 2024, excluding weekends.
NETWORKDAYS.INTL
•	Purpose: Similar to NETWORKDAYS but allows customizing what days of the week are considered weekends.
•	Syntax: NETWORKDAYS.INTL(start_date, end_date, [weekend], [holidays])
•	Example: =NETWORKDAYS.INTL("2024-04-01", "2024-04-30", "0000011") calculates workdays excluding Sundays.
</t>
    </r>
    <r>
      <rPr>
        <b/>
        <sz val="14"/>
        <color theme="1"/>
        <rFont val="Segoe UI"/>
        <family val="2"/>
      </rPr>
      <t>Week Functions</t>
    </r>
    <r>
      <rPr>
        <sz val="14"/>
        <color theme="1"/>
        <rFont val="Segoe UI"/>
        <family val="2"/>
      </rPr>
      <t xml:space="preserve">
ISOWEEKNUM
•	Purpose: Returns the ISO week number of the year for a given date.
•	Syntax: ISOWEEKNUM(date)
•	Example: =ISOWEEKNUM("2024-04-04") gives the ISO week number for April 4, 2024.
WEEKNUM
•	Purpose: Returns the week number of the year for a given date.
•	Syntax: WEEKNUM(date, [return_type])
•	Example: =WEEKNUM("2024-04-04") calculates the week number of April 4, 2024.
WEEKDAY
•	Purpose: Returns the day of the week for a given date, with Sunday as 1 through Saturday as 7 by default.
•	Syntax: WEEKDAY(date, [return_type])
•	Example: =WEEKDAY("2024-04-04") finds the weekday of April 4, 2024.
</t>
    </r>
    <r>
      <rPr>
        <b/>
        <sz val="14"/>
        <color theme="1"/>
        <rFont val="Segoe UI"/>
        <family val="2"/>
      </rPr>
      <t>Planning Functions</t>
    </r>
    <r>
      <rPr>
        <sz val="14"/>
        <color theme="1"/>
        <rFont val="Segoe UI"/>
        <family val="2"/>
      </rPr>
      <t xml:space="preserve">
WORKDAY
•	Purpose: Returns the serial number of the date before or after a specified number of workdays.
•	Syntax: WORKDAY(start_date, days, [holidays])
•	Example: =WORKDAY("2024-04-01", 10) calculates the date 10 workdays after April 1, 2024.
WORKDAY.INTL
•	Purpose: Similar to WORKDAY but allows customizing what days of the week are considered weekends.
•	Syntax: WORKDAY.INTL(start_date, days, [weekend], [holidays])
•	Example: =WORKDAY.INTL("2024-04-01", 10, "0000011") finds the date 10 workdays after April 1, 2024, considering Sunday as the weekend.
These functions are essential for handling dates and times in Excel, offering a wide range of capabilities from simple conversions to complex calculations involving workdays and financial year calculations.</t>
    </r>
  </si>
  <si>
    <t>Convert Text to Time &amp; Change Format to h:mm A/P</t>
  </si>
  <si>
    <t>Formula</t>
  </si>
  <si>
    <t>Last Date Of Month</t>
  </si>
  <si>
    <t>Make it Dynamic</t>
  </si>
  <si>
    <t>Considering Wednesdays And Thursdays As Weekends</t>
  </si>
  <si>
    <t>WEEKNUM &amp; ISOWEEKNUM</t>
  </si>
  <si>
    <t>WEEKDAY VARIATION</t>
  </si>
  <si>
    <t>WORKDAY &amp; WORKDAY.INTL</t>
  </si>
  <si>
    <t>Calculate Project Completion Date</t>
  </si>
  <si>
    <t>Completion Date Excluding Holidays</t>
  </si>
  <si>
    <t>Completion Date Including Holidays</t>
  </si>
  <si>
    <t>Ethan Miller</t>
  </si>
  <si>
    <t>Michael Martin</t>
  </si>
  <si>
    <t>James Li</t>
  </si>
  <si>
    <t>Joseph Lee</t>
  </si>
  <si>
    <t>Robert Lam</t>
  </si>
  <si>
    <t>Jack Jones</t>
  </si>
  <si>
    <t>William Jones</t>
  </si>
  <si>
    <t>Liam Johnson</t>
  </si>
  <si>
    <t>William Gelbero</t>
  </si>
  <si>
    <t>Calculate Total Hours Worked excluding Break time</t>
  </si>
  <si>
    <t>Project Name</t>
  </si>
  <si>
    <t>Project 1</t>
  </si>
  <si>
    <t>Project 2</t>
  </si>
  <si>
    <t>Project 3</t>
  </si>
  <si>
    <t>Project 4</t>
  </si>
  <si>
    <t>Project 5</t>
  </si>
  <si>
    <t>Project 6</t>
  </si>
  <si>
    <t>Project 7</t>
  </si>
  <si>
    <t>Project 8</t>
  </si>
  <si>
    <t>Project 9</t>
  </si>
  <si>
    <t>Project 10</t>
  </si>
  <si>
    <t>Employee Name</t>
  </si>
  <si>
    <t>Calculate The Difference Between Two Dates In Various Units</t>
  </si>
  <si>
    <t>"Y": Returns the number of complete years between the start and end dates.</t>
  </si>
  <si>
    <t>"M": Returns the number of complete months between the start and end dates.</t>
  </si>
  <si>
    <t>"D": Returns the number of days between the start and end dates.</t>
  </si>
  <si>
    <t>"MD": Returns the difference between the days of the start and end dates, ignoring months and years.</t>
  </si>
  <si>
    <t>"YM": Returns the difference between the months of the start and end dates, ignoring days and years.</t>
  </si>
  <si>
    <t>"YD": Returns the difference between the days of the start and end dates, ignoring years.</t>
  </si>
  <si>
    <t>Units:</t>
  </si>
  <si>
    <t>Calculate Age Of A Person</t>
  </si>
  <si>
    <t>Start Date</t>
  </si>
  <si>
    <t>End Date</t>
  </si>
  <si>
    <t>Days Difference (MD)</t>
  </si>
  <si>
    <t>Months Difference (YM)</t>
  </si>
  <si>
    <t>Days Difference (YD)</t>
  </si>
  <si>
    <t>Age in Years</t>
  </si>
  <si>
    <t>Age in Months</t>
  </si>
  <si>
    <t>Age in Years &amp; Months</t>
  </si>
  <si>
    <t>Days left for Birthday</t>
  </si>
  <si>
    <t>Jenna Gomes</t>
  </si>
  <si>
    <t>Calculate Age in Years, Months &amp; Days</t>
  </si>
  <si>
    <t>Using INT &amp; MOD</t>
  </si>
  <si>
    <t>Example</t>
  </si>
  <si>
    <t>INT</t>
  </si>
  <si>
    <t>MOD</t>
  </si>
  <si>
    <t>Detailed Age</t>
  </si>
  <si>
    <t>Wednesday, January 1</t>
  </si>
  <si>
    <t>Monday, January 20</t>
  </si>
  <si>
    <t>Monday, February 17</t>
  </si>
  <si>
    <t>Friday, April 18</t>
  </si>
  <si>
    <t>Monday, May 26</t>
  </si>
  <si>
    <t>Thursday, June 19</t>
  </si>
  <si>
    <t>Friday, July 4*</t>
  </si>
  <si>
    <t>Monday, September 1</t>
  </si>
  <si>
    <t>Thursday, November 27**</t>
  </si>
  <si>
    <t>Thursday, December 25***</t>
  </si>
  <si>
    <t>COMBINED</t>
  </si>
  <si>
    <t>Extract Date from Text String</t>
  </si>
  <si>
    <t>Break Time</t>
  </si>
  <si>
    <t>Jon Jones</t>
  </si>
  <si>
    <t>36 years, 10 months &amp; 27 days old</t>
  </si>
  <si>
    <t>Holidays In Year 2025</t>
  </si>
  <si>
    <t>Today</t>
  </si>
  <si>
    <t>Last day of Year</t>
  </si>
  <si>
    <t>Calculate % Year Left/ Passed</t>
  </si>
  <si>
    <t>63.33% of the present month has passed</t>
  </si>
  <si>
    <t>DATEDIF- Calculates the number of days, months, or years between two dates.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</si>
</sst>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mm\/dd\/yyyy"/>
    <numFmt numFmtId="165" formatCode="00000"/>
    <numFmt numFmtId="166" formatCode="#0&quot; months&quot;"/>
    <numFmt numFmtId="167" formatCode="#0&quot; months ago&quot;"/>
    <numFmt numFmtId="168" formatCode="#&quot; days&quot;"/>
    <numFmt numFmtId="169" formatCode="0.0"/>
    <numFmt numFmtId="170" formatCode="#&quot; hour&quot;"/>
    <numFmt numFmtId="171" formatCode="dd/mmm/yyyy"/>
    <numFmt numFmtId="174" formatCode="mm/dd/yyyy"/>
    <numFmt numFmtId="175" formatCode="h:mm\ A/P"/>
    <numFmt numFmtId="177" formatCode="[$-F400]h:mm:ss\ AM/PM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72"/>
      <color theme="0"/>
      <name val="Calibri Light"/>
      <family val="2"/>
      <scheme val="major"/>
    </font>
    <font>
      <sz val="54"/>
      <color theme="0"/>
      <name val="Segoe UI"/>
      <family val="2"/>
    </font>
    <font>
      <sz val="17"/>
      <color theme="0"/>
      <name val="Calibri"/>
      <family val="2"/>
      <scheme val="minor"/>
    </font>
    <font>
      <sz val="11"/>
      <color rgb="FF0B744D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26"/>
      <color theme="0"/>
      <name val="Segoe UI"/>
      <family val="2"/>
    </font>
    <font>
      <sz val="14"/>
      <color theme="1"/>
      <name val="Segoe UI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48"/>
      <color theme="0"/>
      <name val="Segoe UI"/>
      <family val="2"/>
    </font>
    <font>
      <sz val="18"/>
      <color theme="3"/>
      <name val="Calibri Light"/>
      <family val="2"/>
      <scheme val="maj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Segoe UI"/>
      <family val="2"/>
    </font>
    <font>
      <sz val="8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Segoe UI Light"/>
      <family val="2"/>
    </font>
    <font>
      <b/>
      <sz val="12"/>
      <color rgb="FF3F3F3F"/>
      <name val="Calibri"/>
      <family val="2"/>
      <scheme val="minor"/>
    </font>
    <font>
      <b/>
      <sz val="11"/>
      <color theme="0"/>
      <name val="Segoe UI"/>
      <family val="2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rgb="FFA5A5A5"/>
      </patternFill>
    </fill>
    <fill>
      <patternFill patternType="solid">
        <fgColor rgb="FFF2F2F2"/>
      </patternFill>
    </fill>
    <fill>
      <patternFill patternType="solid">
        <fgColor rgb="FF227447"/>
        <bgColor theme="9"/>
      </patternFill>
    </fill>
  </fills>
  <borders count="47">
    <border>
      <left/>
      <right/>
      <top/>
      <bottom/>
      <diagonal/>
    </border>
    <border>
      <left style="thin">
        <color theme="4" tint="-0.499984740745262"/>
      </left>
      <right/>
      <top style="thin">
        <color theme="4" tint="-0.499984740745262"/>
      </top>
      <bottom/>
      <diagonal/>
    </border>
    <border>
      <left/>
      <right/>
      <top style="thin">
        <color theme="4" tint="-0.499984740745262"/>
      </top>
      <bottom/>
      <diagonal/>
    </border>
    <border>
      <left/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/>
      <top/>
      <bottom/>
      <diagonal/>
    </border>
    <border>
      <left/>
      <right style="thin">
        <color theme="4" tint="-0.499984740745262"/>
      </right>
      <top/>
      <bottom/>
      <diagonal/>
    </border>
    <border>
      <left style="thin">
        <color theme="4" tint="-0.499984740745262"/>
      </left>
      <right/>
      <top/>
      <bottom style="thin">
        <color theme="4" tint="-0.499984740745262"/>
      </bottom>
      <diagonal/>
    </border>
    <border>
      <left/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thick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ck">
        <color rgb="FF3F3F3F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ck">
        <color rgb="FF3F3F3F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/>
      <bottom style="medium">
        <color theme="1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</borders>
  <cellStyleXfs count="14">
    <xf numFmtId="0" fontId="0" fillId="0" borderId="0"/>
    <xf numFmtId="0" fontId="2" fillId="2" borderId="0" applyNumberFormat="0" applyBorder="0" applyProtection="0">
      <alignment horizontal="left" indent="1"/>
    </xf>
    <xf numFmtId="0" fontId="1" fillId="0" borderId="0"/>
    <xf numFmtId="0" fontId="4" fillId="2" borderId="0" applyNumberFormat="0" applyProtection="0">
      <alignment horizontal="left" wrapText="1" indent="4"/>
    </xf>
    <xf numFmtId="0" fontId="5" fillId="2" borderId="0" applyNumberFormat="0" applyProtection="0">
      <alignment horizontal="left" wrapText="1" indent="4"/>
    </xf>
    <xf numFmtId="0" fontId="10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4" fillId="6" borderId="29" applyNumberFormat="0" applyAlignment="0" applyProtection="0"/>
    <xf numFmtId="0" fontId="19" fillId="0" borderId="30" applyNumberFormat="0" applyFill="0" applyAlignment="0" applyProtection="0"/>
    <xf numFmtId="0" fontId="20" fillId="7" borderId="31" applyNumberFormat="0" applyAlignment="0" applyProtection="0"/>
    <xf numFmtId="0" fontId="22" fillId="0" borderId="32" applyNumberFormat="0" applyFill="0" applyAlignment="0" applyProtection="0"/>
    <xf numFmtId="0" fontId="23" fillId="0" borderId="33" applyNumberFormat="0" applyFill="0" applyAlignment="0" applyProtection="0"/>
    <xf numFmtId="0" fontId="24" fillId="7" borderId="35" applyNumberFormat="0" applyAlignment="0" applyProtection="0"/>
  </cellStyleXfs>
  <cellXfs count="137">
    <xf numFmtId="0" fontId="0" fillId="0" borderId="0" xfId="0"/>
    <xf numFmtId="0" fontId="3" fillId="2" borderId="0" xfId="1" applyFont="1">
      <alignment horizontal="left" indent="1"/>
    </xf>
    <xf numFmtId="0" fontId="1" fillId="0" borderId="0" xfId="2"/>
    <xf numFmtId="0" fontId="4" fillId="2" borderId="0" xfId="3">
      <alignment horizontal="left" wrapText="1" indent="4"/>
    </xf>
    <xf numFmtId="0" fontId="5" fillId="2" borderId="0" xfId="4">
      <alignment horizontal="left" wrapText="1" indent="4"/>
    </xf>
    <xf numFmtId="0" fontId="0" fillId="3" borderId="0" xfId="0" applyFill="1"/>
    <xf numFmtId="0" fontId="0" fillId="0" borderId="9" xfId="0" applyBorder="1"/>
    <xf numFmtId="0" fontId="9" fillId="0" borderId="0" xfId="0" applyFont="1"/>
    <xf numFmtId="0" fontId="6" fillId="2" borderId="13" xfId="0" applyFont="1" applyFill="1" applyBorder="1"/>
    <xf numFmtId="0" fontId="7" fillId="2" borderId="13" xfId="0" applyFont="1" applyFill="1" applyBorder="1" applyAlignment="1">
      <alignment vertical="center"/>
    </xf>
    <xf numFmtId="0" fontId="12" fillId="2" borderId="0" xfId="1" applyFont="1" applyAlignment="1">
      <alignment horizontal="center" vertical="center"/>
    </xf>
    <xf numFmtId="15" fontId="0" fillId="0" borderId="0" xfId="0" applyNumberFormat="1"/>
    <xf numFmtId="0" fontId="13" fillId="0" borderId="0" xfId="6"/>
    <xf numFmtId="0" fontId="14" fillId="5" borderId="22" xfId="0" applyFont="1" applyFill="1" applyBorder="1"/>
    <xf numFmtId="0" fontId="14" fillId="5" borderId="23" xfId="0" applyFont="1" applyFill="1" applyBorder="1"/>
    <xf numFmtId="14" fontId="0" fillId="0" borderId="0" xfId="0" applyNumberFormat="1"/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9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7" fillId="2" borderId="13" xfId="0" applyFont="1" applyFill="1" applyBorder="1" applyAlignment="1">
      <alignment horizontal="center" vertical="center"/>
    </xf>
    <xf numFmtId="0" fontId="0" fillId="0" borderId="0" xfId="0" quotePrefix="1"/>
    <xf numFmtId="49" fontId="0" fillId="0" borderId="0" xfId="0" quotePrefix="1" applyNumberFormat="1"/>
    <xf numFmtId="18" fontId="0" fillId="0" borderId="0" xfId="0" applyNumberFormat="1"/>
    <xf numFmtId="20" fontId="0" fillId="0" borderId="0" xfId="0" applyNumberFormat="1"/>
    <xf numFmtId="0" fontId="15" fillId="4" borderId="9" xfId="7" applyBorder="1" applyAlignment="1">
      <alignment horizontal="center" vertical="center" wrapText="1"/>
    </xf>
    <xf numFmtId="0" fontId="15" fillId="4" borderId="9" xfId="7" applyBorder="1" applyAlignment="1">
      <alignment horizontal="center" vertical="center"/>
    </xf>
    <xf numFmtId="0" fontId="0" fillId="0" borderId="9" xfId="0" quotePrefix="1" applyBorder="1"/>
    <xf numFmtId="15" fontId="0" fillId="0" borderId="9" xfId="0" applyNumberFormat="1" applyBorder="1"/>
    <xf numFmtId="49" fontId="0" fillId="0" borderId="9" xfId="0" quotePrefix="1" applyNumberFormat="1" applyBorder="1"/>
    <xf numFmtId="0" fontId="14" fillId="5" borderId="9" xfId="0" applyFont="1" applyFill="1" applyBorder="1"/>
    <xf numFmtId="164" fontId="0" fillId="0" borderId="9" xfId="0" applyNumberFormat="1" applyBorder="1"/>
    <xf numFmtId="169" fontId="0" fillId="0" borderId="0" xfId="0" applyNumberFormat="1"/>
    <xf numFmtId="0" fontId="18" fillId="0" borderId="0" xfId="0" applyFont="1"/>
    <xf numFmtId="170" fontId="0" fillId="0" borderId="0" xfId="0" applyNumberFormat="1"/>
    <xf numFmtId="0" fontId="0" fillId="0" borderId="0" xfId="0" applyAlignment="1">
      <alignment horizontal="center" vertical="center" wrapText="1"/>
    </xf>
    <xf numFmtId="15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7" fontId="0" fillId="0" borderId="21" xfId="0" applyNumberFormat="1" applyBorder="1" applyAlignment="1">
      <alignment horizontal="center" vertical="center"/>
    </xf>
    <xf numFmtId="171" fontId="0" fillId="0" borderId="0" xfId="0" applyNumberFormat="1"/>
    <xf numFmtId="0" fontId="21" fillId="0" borderId="0" xfId="0" applyFont="1"/>
    <xf numFmtId="0" fontId="19" fillId="0" borderId="30" xfId="9"/>
    <xf numFmtId="0" fontId="22" fillId="0" borderId="32" xfId="11"/>
    <xf numFmtId="14" fontId="0" fillId="0" borderId="9" xfId="0" applyNumberFormat="1" applyBorder="1"/>
    <xf numFmtId="9" fontId="0" fillId="0" borderId="9" xfId="0" applyNumberFormat="1" applyBorder="1"/>
    <xf numFmtId="0" fontId="0" fillId="0" borderId="34" xfId="0" applyBorder="1" applyAlignment="1">
      <alignment wrapText="1"/>
    </xf>
    <xf numFmtId="0" fontId="23" fillId="0" borderId="33" xfId="12"/>
    <xf numFmtId="174" fontId="0" fillId="0" borderId="9" xfId="0" applyNumberFormat="1" applyBorder="1"/>
    <xf numFmtId="175" fontId="0" fillId="0" borderId="9" xfId="0" applyNumberFormat="1" applyBorder="1"/>
    <xf numFmtId="0" fontId="25" fillId="8" borderId="36" xfId="0" applyFont="1" applyFill="1" applyBorder="1" applyAlignment="1">
      <alignment horizontal="center" vertical="center"/>
    </xf>
    <xf numFmtId="15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vertical="center" wrapText="1"/>
    </xf>
    <xf numFmtId="0" fontId="25" fillId="8" borderId="36" xfId="0" applyFont="1" applyFill="1" applyBorder="1" applyAlignment="1">
      <alignment horizontal="center" vertical="center" wrapText="1"/>
    </xf>
    <xf numFmtId="15" fontId="0" fillId="0" borderId="9" xfId="0" applyNumberFormat="1" applyBorder="1" applyAlignment="1">
      <alignment vertical="center"/>
    </xf>
    <xf numFmtId="9" fontId="0" fillId="0" borderId="9" xfId="0" applyNumberFormat="1" applyBorder="1" applyAlignment="1">
      <alignment horizontal="center" vertical="center"/>
    </xf>
    <xf numFmtId="15" fontId="0" fillId="0" borderId="9" xfId="0" applyNumberFormat="1" applyBorder="1" applyAlignment="1">
      <alignment horizontal="center"/>
    </xf>
    <xf numFmtId="0" fontId="14" fillId="6" borderId="29" xfId="8" applyAlignment="1">
      <alignment horizontal="center" vertical="center"/>
    </xf>
    <xf numFmtId="15" fontId="20" fillId="7" borderId="31" xfId="10" applyNumberFormat="1" applyAlignment="1">
      <alignment horizontal="center" vertical="center"/>
    </xf>
    <xf numFmtId="0" fontId="14" fillId="5" borderId="9" xfId="0" applyFont="1" applyFill="1" applyBorder="1" applyAlignment="1">
      <alignment horizontal="center" vertical="center"/>
    </xf>
    <xf numFmtId="0" fontId="14" fillId="5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28" fillId="0" borderId="0" xfId="0" applyFont="1"/>
    <xf numFmtId="164" fontId="0" fillId="0" borderId="9" xfId="0" applyNumberForma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4" fillId="6" borderId="37" xfId="8" applyBorder="1" applyAlignment="1">
      <alignment horizontal="center" vertical="center"/>
    </xf>
    <xf numFmtId="0" fontId="14" fillId="6" borderId="39" xfId="8" applyBorder="1" applyAlignment="1">
      <alignment horizontal="center" vertical="center"/>
    </xf>
    <xf numFmtId="0" fontId="25" fillId="8" borderId="40" xfId="0" applyFont="1" applyFill="1" applyBorder="1" applyAlignment="1">
      <alignment horizontal="center" vertical="center" wrapText="1"/>
    </xf>
    <xf numFmtId="0" fontId="25" fillId="8" borderId="42" xfId="0" applyFont="1" applyFill="1" applyBorder="1" applyAlignment="1">
      <alignment horizontal="center" vertical="center" wrapText="1"/>
    </xf>
    <xf numFmtId="168" fontId="0" fillId="0" borderId="43" xfId="0" applyNumberFormat="1" applyBorder="1" applyAlignment="1">
      <alignment horizontal="center" vertical="center"/>
    </xf>
    <xf numFmtId="0" fontId="0" fillId="0" borderId="44" xfId="0" applyBorder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24" fillId="7" borderId="35" xfId="13" applyAlignment="1">
      <alignment horizontal="center" vertical="center"/>
    </xf>
    <xf numFmtId="170" fontId="24" fillId="7" borderId="35" xfId="13" applyNumberFormat="1" applyAlignment="1">
      <alignment horizontal="center" vertical="center"/>
    </xf>
    <xf numFmtId="18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19" fillId="0" borderId="30" xfId="9" applyAlignment="1">
      <alignment horizontal="center" vertical="center"/>
    </xf>
    <xf numFmtId="0" fontId="9" fillId="0" borderId="13" xfId="0" applyFont="1" applyBorder="1" applyAlignment="1">
      <alignment horizontal="center"/>
    </xf>
    <xf numFmtId="14" fontId="0" fillId="0" borderId="38" xfId="0" applyNumberFormat="1" applyBorder="1" applyAlignment="1">
      <alignment horizontal="left" vertical="center"/>
    </xf>
    <xf numFmtId="14" fontId="0" fillId="0" borderId="41" xfId="0" applyNumberFormat="1" applyBorder="1" applyAlignment="1">
      <alignment horizontal="left" vertical="center"/>
    </xf>
    <xf numFmtId="14" fontId="0" fillId="0" borderId="9" xfId="0" applyNumberFormat="1" applyBorder="1" applyAlignment="1">
      <alignment horizontal="left" vertical="center"/>
    </xf>
    <xf numFmtId="0" fontId="9" fillId="0" borderId="9" xfId="0" applyFont="1" applyBorder="1" applyAlignment="1">
      <alignment horizontal="center"/>
    </xf>
    <xf numFmtId="18" fontId="0" fillId="0" borderId="0" xfId="0" applyNumberFormat="1" applyAlignment="1">
      <alignment horizontal="left"/>
    </xf>
    <xf numFmtId="177" fontId="0" fillId="0" borderId="0" xfId="0" applyNumberFormat="1"/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11" fillId="3" borderId="14" xfId="5" applyFont="1" applyFill="1" applyBorder="1" applyAlignment="1">
      <alignment horizontal="center" vertical="center" wrapText="1"/>
    </xf>
    <xf numFmtId="0" fontId="11" fillId="3" borderId="15" xfId="5" applyFont="1" applyFill="1" applyBorder="1" applyAlignment="1">
      <alignment horizontal="center" vertical="center" wrapText="1"/>
    </xf>
    <xf numFmtId="0" fontId="11" fillId="3" borderId="16" xfId="5" applyFont="1" applyFill="1" applyBorder="1" applyAlignment="1">
      <alignment horizontal="center" vertical="center" wrapText="1"/>
    </xf>
    <xf numFmtId="0" fontId="11" fillId="3" borderId="17" xfId="5" applyFont="1" applyFill="1" applyBorder="1" applyAlignment="1">
      <alignment horizontal="center" vertical="center" wrapText="1"/>
    </xf>
    <xf numFmtId="0" fontId="11" fillId="3" borderId="0" xfId="5" applyFont="1" applyFill="1" applyBorder="1" applyAlignment="1">
      <alignment horizontal="center" vertical="center" wrapText="1"/>
    </xf>
    <xf numFmtId="0" fontId="11" fillId="3" borderId="18" xfId="5" applyFont="1" applyFill="1" applyBorder="1" applyAlignment="1">
      <alignment horizontal="center" vertical="center" wrapText="1"/>
    </xf>
    <xf numFmtId="0" fontId="11" fillId="3" borderId="19" xfId="5" applyFont="1" applyFill="1" applyBorder="1" applyAlignment="1">
      <alignment horizontal="center" vertical="center" wrapText="1"/>
    </xf>
    <xf numFmtId="0" fontId="11" fillId="3" borderId="13" xfId="5" applyFont="1" applyFill="1" applyBorder="1" applyAlignment="1">
      <alignment horizontal="center" vertical="center" wrapText="1"/>
    </xf>
    <xf numFmtId="0" fontId="11" fillId="3" borderId="20" xfId="5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24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25" xfId="0" applyFont="1" applyBorder="1" applyAlignment="1">
      <alignment horizontal="left" vertical="top" wrapText="1"/>
    </xf>
    <xf numFmtId="0" fontId="8" fillId="0" borderId="26" xfId="0" applyFont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 wrapText="1"/>
    </xf>
    <xf numFmtId="0" fontId="8" fillId="0" borderId="28" xfId="0" applyFont="1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27" xfId="0" applyBorder="1" applyAlignment="1">
      <alignment horizontal="center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25" xfId="0" applyFont="1" applyBorder="1" applyAlignment="1">
      <alignment horizontal="left"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/>
    </xf>
    <xf numFmtId="0" fontId="26" fillId="7" borderId="9" xfId="13" applyFont="1" applyBorder="1" applyAlignment="1">
      <alignment horizontal="center"/>
    </xf>
    <xf numFmtId="0" fontId="27" fillId="6" borderId="29" xfId="8" applyFont="1" applyAlignment="1">
      <alignment horizontal="center"/>
    </xf>
    <xf numFmtId="0" fontId="14" fillId="6" borderId="45" xfId="8" applyBorder="1" applyAlignment="1">
      <alignment horizontal="center"/>
    </xf>
    <xf numFmtId="0" fontId="14" fillId="6" borderId="46" xfId="8" applyBorder="1" applyAlignment="1">
      <alignment horizontal="center"/>
    </xf>
    <xf numFmtId="0" fontId="14" fillId="6" borderId="37" xfId="8" applyBorder="1" applyAlignment="1">
      <alignment horizontal="center"/>
    </xf>
    <xf numFmtId="0" fontId="0" fillId="0" borderId="9" xfId="0" applyNumberFormat="1" applyBorder="1"/>
    <xf numFmtId="0" fontId="0" fillId="0" borderId="0" xfId="0" applyNumberFormat="1"/>
    <xf numFmtId="0" fontId="0" fillId="0" borderId="9" xfId="0" applyNumberFormat="1" applyBorder="1" applyAlignment="1">
      <alignment vertical="center"/>
    </xf>
    <xf numFmtId="0" fontId="0" fillId="0" borderId="9" xfId="0" applyNumberFormat="1" applyBorder="1" applyAlignment="1">
      <alignment horizontal="center" vertical="center"/>
    </xf>
    <xf numFmtId="0" fontId="0" fillId="0" borderId="0" xfId="0" applyNumberFormat="1" applyAlignment="1">
      <alignment horizontal="left" vertical="center"/>
    </xf>
    <xf numFmtId="0" fontId="0" fillId="0" borderId="9" xfId="0" applyNumberFormat="1" applyBorder="1" applyAlignment="1">
      <alignment horizontal="left" vertical="center"/>
    </xf>
    <xf numFmtId="0" fontId="0" fillId="0" borderId="38" xfId="0" applyNumberFormat="1" applyBorder="1" applyAlignment="1">
      <alignment horizontal="left" vertical="center"/>
    </xf>
  </cellXfs>
  <cellStyles count="14">
    <cellStyle name="Accent6" xfId="7" builtinId="49"/>
    <cellStyle name="Calculation" xfId="10" builtinId="22"/>
    <cellStyle name="Check Cell" xfId="8" builtinId="23"/>
    <cellStyle name="Heading 1" xfId="9" builtinId="16"/>
    <cellStyle name="Heading 1 2" xfId="3" xr:uid="{A9F40DEA-C792-44E5-A98F-4E760663C2C8}"/>
    <cellStyle name="Heading 2" xfId="11" builtinId="17"/>
    <cellStyle name="Heading 2 2" xfId="4" xr:uid="{B58DB675-935E-4D27-80E5-7E4C21E3E039}"/>
    <cellStyle name="Heading 3" xfId="12" builtinId="18"/>
    <cellStyle name="Hyperlink" xfId="5" builtinId="8"/>
    <cellStyle name="Normal" xfId="0" builtinId="0"/>
    <cellStyle name="Normal 2" xfId="2" xr:uid="{FD4333ED-E28F-4990-9EFE-2B2488562303}"/>
    <cellStyle name="Output" xfId="13" builtinId="21"/>
    <cellStyle name="Title" xfId="6" builtinId="15"/>
    <cellStyle name="Title 2" xfId="1" xr:uid="{EDB15538-F3BD-417C-8CCA-DAA7B1E40A32}"/>
  </cellStyles>
  <dxfs count="97"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24" formatCode="h:mm:ss\ AM/PM"/>
      <alignment horizontal="center" vertical="center" textRotation="0" wrapText="0" indent="0" justifyLastLine="0" shrinkToFit="0" readingOrder="0"/>
    </dxf>
    <dxf>
      <numFmt numFmtId="165" formatCode="000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</dxf>
    <dxf>
      <border outline="0">
        <bottom style="thin">
          <color rgb="FF8EA9DB"/>
        </bottom>
      </border>
    </dxf>
    <dxf>
      <border outline="0">
        <top style="thin">
          <color rgb="FF8EA9DB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171" formatCode="dd/mmm/yyyy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numFmt numFmtId="23" formatCode="h:mm\ AM/PM"/>
      <alignment horizontal="center" vertical="center" textRotation="0" wrapText="0" indent="0" justifyLastLine="0" shrinkToFit="0" readingOrder="0"/>
    </dxf>
    <dxf>
      <numFmt numFmtId="23" formatCode="h:mm\ AM/PM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78" formatCode="dd/mmm/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169" formatCode="0.0"/>
    </dxf>
    <dxf>
      <numFmt numFmtId="178" formatCode="dd/mmm/yy"/>
      <alignment horizontal="center" vertical="center" textRotation="0" wrapText="0" indent="0" justifyLastLine="0" shrinkToFit="0" readingOrder="0"/>
    </dxf>
    <dxf>
      <numFmt numFmtId="178" formatCode="dd/mmm/yy"/>
      <alignment horizontal="center" vertical="center" textRotation="0" wrapText="0" indent="0" justifyLastLine="0" shrinkToFit="0" readingOrder="0"/>
    </dxf>
    <dxf>
      <numFmt numFmtId="23" formatCode="h:mm\ AM/PM"/>
      <alignment horizontal="center" vertical="center" textRotation="0" wrapText="0" indent="0" justifyLastLine="0" shrinkToFit="0" readingOrder="0"/>
    </dxf>
    <dxf>
      <numFmt numFmtId="23" formatCode="h:mm\ AM/PM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78" formatCode="dd/mmm/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178" formatCode="dd/mmm/yy"/>
      <alignment horizontal="center" vertical="center" textRotation="0" wrapText="0" indent="0" justifyLastLine="0" shrinkToFit="0" readingOrder="0"/>
    </dxf>
    <dxf>
      <numFmt numFmtId="178" formatCode="dd/mmm/yy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78" formatCode="dd/mmm/yy"/>
      <alignment horizontal="center" vertical="center" textRotation="0" wrapText="0" indent="0" justifyLastLine="0" shrinkToFit="0" readingOrder="0"/>
    </dxf>
    <dxf>
      <numFmt numFmtId="178" formatCode="dd/mmm/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indent="0" justifyLastLine="0" shrinkToFit="0" readingOrder="0"/>
    </dxf>
    <dxf>
      <numFmt numFmtId="0" formatCode="General"/>
    </dxf>
    <dxf>
      <alignment horizontal="center" vertical="center" textRotation="0" wrapText="0" indent="0" justifyLastLine="0" shrinkToFit="0" readingOrder="0"/>
    </dxf>
    <dxf>
      <numFmt numFmtId="178" formatCode="dd/mmm/yy"/>
      <alignment horizontal="center" vertical="center" textRotation="0" wrapText="0" indent="0" justifyLastLine="0" shrinkToFit="0" readingOrder="0"/>
    </dxf>
    <dxf>
      <alignment horizontal="center" vertical="center" textRotation="0" indent="0" justifyLastLine="0" shrinkToFit="0" readingOrder="0"/>
    </dxf>
    <dxf>
      <numFmt numFmtId="20" formatCode="d\-mmm\-yy"/>
    </dxf>
    <dxf>
      <alignment horizontal="center" vertical="center" textRotation="0" indent="0" justifyLastLine="0" shrinkToFit="0" readingOrder="0"/>
    </dxf>
    <dxf>
      <numFmt numFmtId="178" formatCode="dd/mmm/yy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numFmt numFmtId="178" formatCode="dd/mmm/yy"/>
      <alignment horizontal="center" vertical="center" textRotation="0" wrapText="0" indent="0" justifyLastLine="0" shrinkToFit="0" readingOrder="0"/>
    </dxf>
    <dxf>
      <numFmt numFmtId="178" formatCode="dd/mmm/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78" formatCode="dd/mmm/yy"/>
      <alignment horizontal="center" vertical="center" textRotation="0" wrapText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numFmt numFmtId="178" formatCode="dd/mmm/yy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24" formatCode="h:mm:ss\ AM/PM"/>
      <alignment horizontal="center" vertical="center" textRotation="0" wrapText="0" indent="0" justifyLastLine="0" shrinkToFit="0" readingOrder="0"/>
    </dxf>
    <dxf>
      <numFmt numFmtId="165" formatCode="000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</dxf>
    <dxf>
      <border outline="0">
        <top style="thin">
          <color theme="4" tint="0.39997558519241921"/>
        </top>
      </border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171" formatCode="dd/mmm/yyyy"/>
    </dxf>
  </dxfs>
  <tableStyles count="0" defaultTableStyle="TableStyleMedium2" defaultPivotStyle="PivotStyleLight16"/>
  <colors>
    <mruColors>
      <color rgb="FF0B744D"/>
      <color rgb="FF2173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'Table of Contents'!A2"/><Relationship Id="rId1" Type="http://schemas.openxmlformats.org/officeDocument/2006/relationships/image" Target="../media/image1.png"/><Relationship Id="rId4" Type="http://schemas.openxmlformats.org/officeDocument/2006/relationships/image" Target="../media/image3.sv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13" Type="http://schemas.openxmlformats.org/officeDocument/2006/relationships/hyperlink" Target="#Chap_1!A1"/><Relationship Id="rId18" Type="http://schemas.openxmlformats.org/officeDocument/2006/relationships/hyperlink" Target="#C2.2!A162"/><Relationship Id="rId3" Type="http://schemas.openxmlformats.org/officeDocument/2006/relationships/image" Target="../media/image4.png"/><Relationship Id="rId21" Type="http://schemas.openxmlformats.org/officeDocument/2006/relationships/image" Target="../media/image11.png"/><Relationship Id="rId7" Type="http://schemas.openxmlformats.org/officeDocument/2006/relationships/hyperlink" Target="https://paypal.me/canxp" TargetMode="External"/><Relationship Id="rId12" Type="http://schemas.openxmlformats.org/officeDocument/2006/relationships/image" Target="../media/image10.png"/><Relationship Id="rId17" Type="http://schemas.openxmlformats.org/officeDocument/2006/relationships/hyperlink" Target="#C2.2!A131"/><Relationship Id="rId2" Type="http://schemas.openxmlformats.org/officeDocument/2006/relationships/image" Target="../media/image1.png"/><Relationship Id="rId16" Type="http://schemas.openxmlformats.org/officeDocument/2006/relationships/hyperlink" Target="#C2.2!A105"/><Relationship Id="rId20" Type="http://schemas.openxmlformats.org/officeDocument/2006/relationships/hyperlink" Target="#'Table of Contents'!A2"/><Relationship Id="rId1" Type="http://schemas.openxmlformats.org/officeDocument/2006/relationships/hyperlink" Target="#'Table of Contents'!A1"/><Relationship Id="rId6" Type="http://schemas.openxmlformats.org/officeDocument/2006/relationships/image" Target="../media/image6.png"/><Relationship Id="rId11" Type="http://schemas.openxmlformats.org/officeDocument/2006/relationships/hyperlink" Target="https://youtu.be/5VM3cMt1-bo" TargetMode="External"/><Relationship Id="rId5" Type="http://schemas.openxmlformats.org/officeDocument/2006/relationships/hyperlink" Target="https://beyond-basics.online/ms-excel-l4/" TargetMode="External"/><Relationship Id="rId15" Type="http://schemas.openxmlformats.org/officeDocument/2006/relationships/hyperlink" Target="#Chap_2!A1"/><Relationship Id="rId10" Type="http://schemas.openxmlformats.org/officeDocument/2006/relationships/image" Target="../media/image9.svg"/><Relationship Id="rId19" Type="http://schemas.openxmlformats.org/officeDocument/2006/relationships/hyperlink" Target="#C2.1!A111"/><Relationship Id="rId4" Type="http://schemas.openxmlformats.org/officeDocument/2006/relationships/image" Target="../media/image5.svg"/><Relationship Id="rId9" Type="http://schemas.openxmlformats.org/officeDocument/2006/relationships/image" Target="../media/image8.png"/><Relationship Id="rId14" Type="http://schemas.openxmlformats.org/officeDocument/2006/relationships/hyperlink" Target="#C1.2!A1"/><Relationship Id="rId22" Type="http://schemas.openxmlformats.org/officeDocument/2006/relationships/image" Target="../media/image12.sv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png"/><Relationship Id="rId3" Type="http://schemas.openxmlformats.org/officeDocument/2006/relationships/image" Target="../media/image4.png"/><Relationship Id="rId7" Type="http://schemas.openxmlformats.org/officeDocument/2006/relationships/image" Target="../media/image15.svg"/><Relationship Id="rId2" Type="http://schemas.openxmlformats.org/officeDocument/2006/relationships/image" Target="../media/image1.png"/><Relationship Id="rId1" Type="http://schemas.openxmlformats.org/officeDocument/2006/relationships/hyperlink" Target="#'Table of Contents'!A1"/><Relationship Id="rId6" Type="http://schemas.openxmlformats.org/officeDocument/2006/relationships/image" Target="../media/image14.png"/><Relationship Id="rId5" Type="http://schemas.openxmlformats.org/officeDocument/2006/relationships/hyperlink" Target="#C1.1!A1"/><Relationship Id="rId4" Type="http://schemas.openxmlformats.org/officeDocument/2006/relationships/image" Target="../media/image5.svg"/><Relationship Id="rId9" Type="http://schemas.openxmlformats.org/officeDocument/2006/relationships/image" Target="../media/image17.sv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C1.2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C1.2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Chap_2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C1.2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png"/><Relationship Id="rId3" Type="http://schemas.openxmlformats.org/officeDocument/2006/relationships/image" Target="../media/image4.png"/><Relationship Id="rId7" Type="http://schemas.openxmlformats.org/officeDocument/2006/relationships/image" Target="../media/image15.svg"/><Relationship Id="rId2" Type="http://schemas.openxmlformats.org/officeDocument/2006/relationships/image" Target="../media/image1.png"/><Relationship Id="rId1" Type="http://schemas.openxmlformats.org/officeDocument/2006/relationships/hyperlink" Target="#'Table of Contents'!A1"/><Relationship Id="rId6" Type="http://schemas.openxmlformats.org/officeDocument/2006/relationships/image" Target="../media/image14.png"/><Relationship Id="rId5" Type="http://schemas.openxmlformats.org/officeDocument/2006/relationships/hyperlink" Target="#C2.1!A1"/><Relationship Id="rId4" Type="http://schemas.openxmlformats.org/officeDocument/2006/relationships/image" Target="../media/image5.svg"/><Relationship Id="rId9" Type="http://schemas.openxmlformats.org/officeDocument/2006/relationships/image" Target="../media/image17.sv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C2.2!A1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svg"/><Relationship Id="rId2" Type="http://schemas.openxmlformats.org/officeDocument/2006/relationships/image" Target="../media/image22.png"/><Relationship Id="rId1" Type="http://schemas.openxmlformats.org/officeDocument/2006/relationships/hyperlink" Target="#'Table of Contents'!A2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20.emf"/><Relationship Id="rId2" Type="http://schemas.openxmlformats.org/officeDocument/2006/relationships/image" Target="../media/image19.emf"/><Relationship Id="rId1" Type="http://schemas.openxmlformats.org/officeDocument/2006/relationships/image" Target="../media/image18.emf"/><Relationship Id="rId4" Type="http://schemas.openxmlformats.org/officeDocument/2006/relationships/image" Target="../media/image2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161925</xdr:colOff>
      <xdr:row>3</xdr:row>
      <xdr:rowOff>2412110</xdr:rowOff>
    </xdr:from>
    <xdr:to>
      <xdr:col>0</xdr:col>
      <xdr:colOff>2041238</xdr:colOff>
      <xdr:row>4</xdr:row>
      <xdr:rowOff>54603</xdr:rowOff>
    </xdr:to>
    <xdr:pic>
      <xdr:nvPicPr>
        <xdr:cNvPr id="2" name="Picture 1" descr="Excel logo">
          <a:extLst>
            <a:ext uri="{FF2B5EF4-FFF2-40B4-BE49-F238E27FC236}">
              <a16:creationId xmlns:a16="http://schemas.microsoft.com/office/drawing/2014/main" id="{67644119-8F5F-487B-AB90-6B9C57506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4532044"/>
          <a:ext cx="1879313" cy="996949"/>
        </a:xfrm>
        <a:prstGeom prst="rect">
          <a:avLst/>
        </a:prstGeom>
      </xdr:spPr>
    </xdr:pic>
    <xdr:clientData/>
  </xdr:twoCellAnchor>
  <xdr:absoluteAnchor>
    <xdr:pos x="6899413" y="4779963"/>
    <xdr:ext cx="1529069" cy="514350"/>
    <xdr:sp macro="" textlink="">
      <xdr:nvSpPr>
        <xdr:cNvPr id="3" name="Next Button" descr="Hyperlinked button shape to navigate to the next step">
          <a:hlinkClick xmlns:r="http://schemas.openxmlformats.org/officeDocument/2006/relationships" r:id="rId2" tooltip="Select to start the lesson"/>
          <a:extLst>
            <a:ext uri="{FF2B5EF4-FFF2-40B4-BE49-F238E27FC236}">
              <a16:creationId xmlns:a16="http://schemas.microsoft.com/office/drawing/2014/main" id="{01D8C746-E2BC-4DEA-BCE4-D88EB459A0C1}"/>
            </a:ext>
          </a:extLst>
        </xdr:cNvPr>
        <xdr:cNvSpPr/>
      </xdr:nvSpPr>
      <xdr:spPr>
        <a:xfrm>
          <a:off x="6899413" y="4779963"/>
          <a:ext cx="1529069" cy="514350"/>
        </a:xfrm>
        <a:prstGeom prst="rect">
          <a:avLst/>
        </a:prstGeom>
        <a:solidFill>
          <a:schemeClr val="bg1"/>
        </a:solidFill>
        <a:ln>
          <a:solidFill>
            <a:srgbClr val="217346"/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750" b="0" cap="none" spc="0" baseline="0">
              <a:ln>
                <a:noFill/>
              </a:ln>
              <a:solidFill>
                <a:srgbClr val="217346"/>
              </a:solidFill>
              <a:effectLst/>
              <a:latin typeface="Segoe UI" panose="020B0502040204020203" pitchFamily="34" charset="0"/>
              <a:ea typeface="Segoe UI" pitchFamily="34" charset="0"/>
              <a:cs typeface="Segoe UI" panose="020B0502040204020203" pitchFamily="34" charset="0"/>
            </a:rPr>
            <a:t>Get Started &gt;</a:t>
          </a:r>
          <a:endParaRPr lang="en-US" sz="1750" b="0" cap="none" spc="0">
            <a:ln>
              <a:noFill/>
            </a:ln>
            <a:solidFill>
              <a:srgbClr val="217346"/>
            </a:solidFill>
            <a:effectLst/>
            <a:latin typeface="Segoe UI" panose="020B0502040204020203" pitchFamily="34" charset="0"/>
            <a:ea typeface="Segoe UI" pitchFamily="34" charset="0"/>
            <a:cs typeface="Segoe UI" panose="020B0502040204020203" pitchFamily="34" charset="0"/>
          </a:endParaRPr>
        </a:p>
      </xdr:txBody>
    </xdr:sp>
    <xdr:clientData fPrintsWithSheet="0"/>
  </xdr:absoluteAnchor>
  <xdr:twoCellAnchor>
    <xdr:from>
      <xdr:col>7</xdr:col>
      <xdr:colOff>182218</xdr:colOff>
      <xdr:row>0</xdr:row>
      <xdr:rowOff>115958</xdr:rowOff>
    </xdr:from>
    <xdr:to>
      <xdr:col>9</xdr:col>
      <xdr:colOff>66260</xdr:colOff>
      <xdr:row>2</xdr:row>
      <xdr:rowOff>505240</xdr:rowOff>
    </xdr:to>
    <xdr:sp macro="" textlink="">
      <xdr:nvSpPr>
        <xdr:cNvPr id="4" name="Arrow: Bent-Up 3">
          <a:extLst>
            <a:ext uri="{FF2B5EF4-FFF2-40B4-BE49-F238E27FC236}">
              <a16:creationId xmlns:a16="http://schemas.microsoft.com/office/drawing/2014/main" id="{3BAC877D-41E7-4763-AF0A-9DD3C73417C7}"/>
            </a:ext>
          </a:extLst>
        </xdr:cNvPr>
        <xdr:cNvSpPr/>
      </xdr:nvSpPr>
      <xdr:spPr>
        <a:xfrm>
          <a:off x="12783793" y="115958"/>
          <a:ext cx="1369942" cy="1941857"/>
        </a:xfrm>
        <a:prstGeom prst="bentUpArrow">
          <a:avLst/>
        </a:prstGeom>
        <a:solidFill>
          <a:srgbClr val="217346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41411</xdr:colOff>
      <xdr:row>1</xdr:row>
      <xdr:rowOff>496958</xdr:rowOff>
    </xdr:from>
    <xdr:to>
      <xdr:col>7</xdr:col>
      <xdr:colOff>364433</xdr:colOff>
      <xdr:row>3</xdr:row>
      <xdr:rowOff>546654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BE820AE-E5CE-40EC-8FCB-C077E8D3CF34}"/>
            </a:ext>
          </a:extLst>
        </xdr:cNvPr>
        <xdr:cNvSpPr txBox="1"/>
      </xdr:nvSpPr>
      <xdr:spPr>
        <a:xfrm>
          <a:off x="10414136" y="754133"/>
          <a:ext cx="2551872" cy="220234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n-IN" sz="1800" b="1">
              <a:latin typeface="Segoe UI" panose="020B0502040204020203" pitchFamily="34" charset="0"/>
              <a:cs typeface="Segoe UI" panose="020B0502040204020203" pitchFamily="34" charset="0"/>
            </a:rPr>
            <a:t>IMPORTANT: </a:t>
          </a:r>
          <a:r>
            <a:rPr lang="en-IN" sz="1800">
              <a:latin typeface="Segoe UI" panose="020B0502040204020203" pitchFamily="34" charset="0"/>
              <a:cs typeface="Segoe UI" panose="020B0502040204020203" pitchFamily="34" charset="0"/>
            </a:rPr>
            <a:t>Enable All Connections for Optimal Performance and then click on Get Started :) </a:t>
          </a:r>
        </a:p>
      </xdr:txBody>
    </xdr:sp>
    <xdr:clientData/>
  </xdr:twoCellAnchor>
  <xdr:twoCellAnchor editAs="oneCell">
    <xdr:from>
      <xdr:col>2</xdr:col>
      <xdr:colOff>57977</xdr:colOff>
      <xdr:row>1</xdr:row>
      <xdr:rowOff>745435</xdr:rowOff>
    </xdr:from>
    <xdr:to>
      <xdr:col>3</xdr:col>
      <xdr:colOff>654324</xdr:colOff>
      <xdr:row>3</xdr:row>
      <xdr:rowOff>223630</xdr:rowOff>
    </xdr:to>
    <xdr:pic>
      <xdr:nvPicPr>
        <xdr:cNvPr id="6" name="Graphic 5" descr="Warning with solid fill">
          <a:extLst>
            <a:ext uri="{FF2B5EF4-FFF2-40B4-BE49-F238E27FC236}">
              <a16:creationId xmlns:a16="http://schemas.microsoft.com/office/drawing/2014/main" id="{06D7F14D-8F60-46F0-AD38-7EC38F323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944802" y="1002610"/>
          <a:ext cx="1339297" cy="13450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11726</xdr:rowOff>
    </xdr:from>
    <xdr:to>
      <xdr:col>1</xdr:col>
      <xdr:colOff>438150</xdr:colOff>
      <xdr:row>1</xdr:row>
      <xdr:rowOff>3369</xdr:rowOff>
    </xdr:to>
    <xdr:pic>
      <xdr:nvPicPr>
        <xdr:cNvPr id="2" name="Picture 1" descr="Excel log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AF621A6-42F8-4D5D-BD29-4460DA501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1726"/>
          <a:ext cx="1047750" cy="553618"/>
        </a:xfrm>
        <a:prstGeom prst="rect">
          <a:avLst/>
        </a:prstGeom>
      </xdr:spPr>
    </xdr:pic>
    <xdr:clientData/>
  </xdr:twoCellAnchor>
  <xdr:twoCellAnchor editAs="oneCell">
    <xdr:from>
      <xdr:col>20</xdr:col>
      <xdr:colOff>439616</xdr:colOff>
      <xdr:row>0</xdr:row>
      <xdr:rowOff>0</xdr:rowOff>
    </xdr:from>
    <xdr:to>
      <xdr:col>21</xdr:col>
      <xdr:colOff>576879</xdr:colOff>
      <xdr:row>1</xdr:row>
      <xdr:rowOff>65941</xdr:rowOff>
    </xdr:to>
    <xdr:pic>
      <xdr:nvPicPr>
        <xdr:cNvPr id="3" name="Graphic 2" descr="Statistics with solid fill">
          <a:extLst>
            <a:ext uri="{FF2B5EF4-FFF2-40B4-BE49-F238E27FC236}">
              <a16:creationId xmlns:a16="http://schemas.microsoft.com/office/drawing/2014/main" id="{7D6FD399-5836-4160-853F-A9CC4E0BB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2631616" y="0"/>
          <a:ext cx="746863" cy="627916"/>
        </a:xfrm>
        <a:prstGeom prst="rect">
          <a:avLst/>
        </a:prstGeom>
      </xdr:spPr>
    </xdr:pic>
    <xdr:clientData/>
  </xdr:twoCellAnchor>
  <xdr:twoCellAnchor>
    <xdr:from>
      <xdr:col>13</xdr:col>
      <xdr:colOff>476245</xdr:colOff>
      <xdr:row>1</xdr:row>
      <xdr:rowOff>0</xdr:rowOff>
    </xdr:from>
    <xdr:to>
      <xdr:col>22</xdr:col>
      <xdr:colOff>197170</xdr:colOff>
      <xdr:row>15</xdr:row>
      <xdr:rowOff>153867</xdr:rowOff>
    </xdr:to>
    <xdr:grpSp>
      <xdr:nvGrpSpPr>
        <xdr:cNvPr id="4" name="Group 3">
          <a:hlinkClick xmlns:r="http://schemas.openxmlformats.org/officeDocument/2006/relationships" r:id="rId5" tooltip="Visit Website"/>
          <a:extLst>
            <a:ext uri="{FF2B5EF4-FFF2-40B4-BE49-F238E27FC236}">
              <a16:creationId xmlns:a16="http://schemas.microsoft.com/office/drawing/2014/main" id="{0272512C-9DEC-4F0B-963A-B212215775A3}"/>
            </a:ext>
          </a:extLst>
        </xdr:cNvPr>
        <xdr:cNvGrpSpPr/>
      </xdr:nvGrpSpPr>
      <xdr:grpSpPr>
        <a:xfrm>
          <a:off x="8381995" y="564173"/>
          <a:ext cx="5194137" cy="2820867"/>
          <a:chOff x="2535115" y="7693269"/>
          <a:chExt cx="5194137" cy="2820867"/>
        </a:xfrm>
      </xdr:grpSpPr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D875F643-C0E5-550D-12D6-832A624583E8}"/>
              </a:ext>
            </a:extLst>
          </xdr:cNvPr>
          <xdr:cNvSpPr txBox="1"/>
        </xdr:nvSpPr>
        <xdr:spPr>
          <a:xfrm>
            <a:off x="3194540" y="10059868"/>
            <a:ext cx="3560884" cy="45426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N" sz="2400">
                <a:solidFill>
                  <a:schemeClr val="accent1">
                    <a:lumMod val="50000"/>
                  </a:schemeClr>
                </a:solidFill>
                <a:latin typeface="Script MT Bold" panose="03040602040607080904" pitchFamily="66" charset="0"/>
              </a:rPr>
              <a:t>Free Online Tutorials</a:t>
            </a:r>
          </a:p>
        </xdr:txBody>
      </xdr:sp>
      <xdr:pic>
        <xdr:nvPicPr>
          <xdr:cNvPr id="6" name="Picture 5">
            <a:extLst>
              <a:ext uri="{FF2B5EF4-FFF2-40B4-BE49-F238E27FC236}">
                <a16:creationId xmlns:a16="http://schemas.microsoft.com/office/drawing/2014/main" id="{8DD04D99-CFA7-5592-09B8-F0F3F48360D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535115" y="7693269"/>
            <a:ext cx="2513135" cy="2513135"/>
          </a:xfrm>
          <a:prstGeom prst="rect">
            <a:avLst/>
          </a:prstGeom>
          <a:ln>
            <a:noFill/>
          </a:ln>
        </xdr:spPr>
      </xdr:pic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id="{F4154163-76E4-D0E8-CDAD-4AFEEDE5D942}"/>
              </a:ext>
            </a:extLst>
          </xdr:cNvPr>
          <xdr:cNvSpPr/>
        </xdr:nvSpPr>
        <xdr:spPr>
          <a:xfrm>
            <a:off x="4212981" y="8206152"/>
            <a:ext cx="3516271" cy="1631117"/>
          </a:xfrm>
          <a:prstGeom prst="rect">
            <a:avLst/>
          </a:prstGeom>
          <a:noFill/>
          <a:ln>
            <a:noFill/>
          </a:ln>
        </xdr:spPr>
        <xdr:txBody>
          <a:bodyPr wrap="square" lIns="91440" tIns="45720" rIns="91440" bIns="45720" anchor="ctr">
            <a:noAutofit/>
          </a:bodyPr>
          <a:lstStyle/>
          <a:p>
            <a:pPr algn="ctr"/>
            <a:r>
              <a:rPr lang="en-US" sz="4800" b="1" cap="none" spc="0">
                <a:ln w="13462">
                  <a:solidFill>
                    <a:schemeClr val="bg1"/>
                  </a:solidFill>
                  <a:prstDash val="solid"/>
                </a:ln>
                <a:solidFill>
                  <a:schemeClr val="tx1">
                    <a:lumMod val="85000"/>
                    <a:lumOff val="15000"/>
                  </a:schemeClr>
                </a:solidFill>
                <a:effectLst>
                  <a:outerShdw dist="38100" dir="2700000" algn="bl" rotWithShape="0">
                    <a:schemeClr val="accent5"/>
                  </a:outerShdw>
                </a:effectLst>
                <a:latin typeface="Impact" panose="020B0806030902050204" pitchFamily="34" charset="0"/>
              </a:rPr>
              <a:t>Beyond</a:t>
            </a:r>
          </a:p>
          <a:p>
            <a:pPr algn="ctr"/>
            <a:r>
              <a:rPr lang="en-US" sz="4800" b="1" cap="none" spc="0">
                <a:ln w="13462">
                  <a:solidFill>
                    <a:schemeClr val="bg1"/>
                  </a:solidFill>
                  <a:prstDash val="solid"/>
                </a:ln>
                <a:solidFill>
                  <a:schemeClr val="tx1">
                    <a:lumMod val="85000"/>
                    <a:lumOff val="15000"/>
                  </a:schemeClr>
                </a:solidFill>
                <a:effectLst>
                  <a:outerShdw dist="38100" dir="2700000" algn="bl" rotWithShape="0">
                    <a:schemeClr val="accent5"/>
                  </a:outerShdw>
                </a:effectLst>
                <a:latin typeface="Impact" panose="020B0806030902050204" pitchFamily="34" charset="0"/>
              </a:rPr>
              <a:t>Basics</a:t>
            </a:r>
          </a:p>
        </xdr:txBody>
      </xdr:sp>
    </xdr:grpSp>
    <xdr:clientData/>
  </xdr:twoCellAnchor>
  <xdr:twoCellAnchor>
    <xdr:from>
      <xdr:col>1</xdr:col>
      <xdr:colOff>534871</xdr:colOff>
      <xdr:row>36</xdr:row>
      <xdr:rowOff>51276</xdr:rowOff>
    </xdr:from>
    <xdr:to>
      <xdr:col>12</xdr:col>
      <xdr:colOff>241796</xdr:colOff>
      <xdr:row>49</xdr:row>
      <xdr:rowOff>109891</xdr:rowOff>
    </xdr:to>
    <xdr:grpSp>
      <xdr:nvGrpSpPr>
        <xdr:cNvPr id="8" name="Group 7">
          <a:hlinkClick xmlns:r="http://schemas.openxmlformats.org/officeDocument/2006/relationships" r:id="rId7" tooltip="Thanks a TON for Supporting :)"/>
          <a:extLst>
            <a:ext uri="{FF2B5EF4-FFF2-40B4-BE49-F238E27FC236}">
              <a16:creationId xmlns:a16="http://schemas.microsoft.com/office/drawing/2014/main" id="{C14EFF5C-C675-4D84-814E-065198B6683F}"/>
            </a:ext>
          </a:extLst>
        </xdr:cNvPr>
        <xdr:cNvGrpSpPr/>
      </xdr:nvGrpSpPr>
      <xdr:grpSpPr>
        <a:xfrm>
          <a:off x="1143006" y="7282949"/>
          <a:ext cx="6396405" cy="2535115"/>
          <a:chOff x="5502519" y="6923944"/>
          <a:chExt cx="5370636" cy="2000248"/>
        </a:xfrm>
      </xdr:grpSpPr>
      <xdr:pic>
        <xdr:nvPicPr>
          <xdr:cNvPr id="9" name="Picture 8" descr="Smile Gummy Monsters">
            <a:extLst>
              <a:ext uri="{FF2B5EF4-FFF2-40B4-BE49-F238E27FC236}">
                <a16:creationId xmlns:a16="http://schemas.microsoft.com/office/drawing/2014/main" id="{5FCC7F67-E942-5E49-50E6-FEADE9155A8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502519" y="7019193"/>
            <a:ext cx="1802422" cy="1802422"/>
          </a:xfrm>
          <a:prstGeom prst="rect">
            <a:avLst/>
          </a:prstGeom>
        </xdr:spPr>
      </xdr:pic>
      <xdr:pic>
        <xdr:nvPicPr>
          <xdr:cNvPr id="10" name="Graphic 9" descr="Coffee with solid fill">
            <a:extLst>
              <a:ext uri="{FF2B5EF4-FFF2-40B4-BE49-F238E27FC236}">
                <a16:creationId xmlns:a16="http://schemas.microsoft.com/office/drawing/2014/main" id="{8A4805E1-4550-4577-36E7-2A02A45D568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0"/>
              </a:ext>
            </a:extLst>
          </a:blip>
          <a:stretch>
            <a:fillRect/>
          </a:stretch>
        </xdr:blipFill>
        <xdr:spPr>
          <a:xfrm>
            <a:off x="8997463" y="6923944"/>
            <a:ext cx="1875692" cy="1875692"/>
          </a:xfrm>
          <a:prstGeom prst="rect">
            <a:avLst/>
          </a:prstGeom>
        </xdr:spPr>
      </xdr:pic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20DB4711-BEFD-7927-BBA7-E282843F89CD}"/>
              </a:ext>
            </a:extLst>
          </xdr:cNvPr>
          <xdr:cNvSpPr txBox="1"/>
        </xdr:nvSpPr>
        <xdr:spPr>
          <a:xfrm>
            <a:off x="7136423" y="7041173"/>
            <a:ext cx="2190750" cy="188301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IN" sz="3600" b="1">
                <a:solidFill>
                  <a:srgbClr val="7030A0"/>
                </a:solidFill>
                <a:latin typeface="Rockwell Condensed" panose="02060603050405020104" pitchFamily="18" charset="0"/>
              </a:rPr>
              <a:t>Buy</a:t>
            </a:r>
            <a:r>
              <a:rPr lang="en-IN" sz="3600" b="1" baseline="0">
                <a:solidFill>
                  <a:srgbClr val="7030A0"/>
                </a:solidFill>
                <a:latin typeface="Rockwell Condensed" panose="02060603050405020104" pitchFamily="18" charset="0"/>
              </a:rPr>
              <a:t> me a Coffee :)</a:t>
            </a:r>
            <a:endParaRPr lang="en-IN" sz="3600" b="1">
              <a:solidFill>
                <a:srgbClr val="7030A0"/>
              </a:solidFill>
              <a:latin typeface="Rockwell Condensed" panose="02060603050405020104" pitchFamily="18" charset="0"/>
            </a:endParaRPr>
          </a:p>
        </xdr:txBody>
      </xdr:sp>
    </xdr:grpSp>
    <xdr:clientData/>
  </xdr:twoCellAnchor>
  <xdr:twoCellAnchor>
    <xdr:from>
      <xdr:col>15</xdr:col>
      <xdr:colOff>527536</xdr:colOff>
      <xdr:row>25</xdr:row>
      <xdr:rowOff>87920</xdr:rowOff>
    </xdr:from>
    <xdr:to>
      <xdr:col>19</xdr:col>
      <xdr:colOff>586151</xdr:colOff>
      <xdr:row>36</xdr:row>
      <xdr:rowOff>51207</xdr:rowOff>
    </xdr:to>
    <xdr:grpSp>
      <xdr:nvGrpSpPr>
        <xdr:cNvPr id="12" name="Group 11">
          <a:hlinkClick xmlns:r="http://schemas.openxmlformats.org/officeDocument/2006/relationships" r:id="rId11" tooltip="Lesson# 1 Tutorial"/>
          <a:extLst>
            <a:ext uri="{FF2B5EF4-FFF2-40B4-BE49-F238E27FC236}">
              <a16:creationId xmlns:a16="http://schemas.microsoft.com/office/drawing/2014/main" id="{AEB93D73-519A-471E-9EEA-5C8CB89A4898}"/>
            </a:ext>
          </a:extLst>
        </xdr:cNvPr>
        <xdr:cNvGrpSpPr/>
      </xdr:nvGrpSpPr>
      <xdr:grpSpPr>
        <a:xfrm>
          <a:off x="9649555" y="5224093"/>
          <a:ext cx="2491154" cy="2058787"/>
          <a:chOff x="9876692" y="4755173"/>
          <a:chExt cx="2491154" cy="2058787"/>
        </a:xfrm>
      </xdr:grpSpPr>
      <xdr:pic>
        <xdr:nvPicPr>
          <xdr:cNvPr id="13" name="Picture 12">
            <a:extLst>
              <a:ext uri="{FF2B5EF4-FFF2-40B4-BE49-F238E27FC236}">
                <a16:creationId xmlns:a16="http://schemas.microsoft.com/office/drawing/2014/main" id="{9904710A-2C8B-F046-4D3F-ED094DDE23C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338287" y="5641734"/>
            <a:ext cx="1692518" cy="1172226"/>
          </a:xfrm>
          <a:prstGeom prst="rect">
            <a:avLst/>
          </a:prstGeom>
        </xdr:spPr>
      </xdr:pic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5B2C6B4E-14CF-076F-B192-6AB66E39E6D0}"/>
              </a:ext>
            </a:extLst>
          </xdr:cNvPr>
          <xdr:cNvSpPr txBox="1"/>
        </xdr:nvSpPr>
        <xdr:spPr>
          <a:xfrm>
            <a:off x="9876692" y="4755173"/>
            <a:ext cx="2491154" cy="87190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IN" sz="1800" b="1">
                <a:latin typeface="Segoe UI" panose="020B0502040204020203" pitchFamily="34" charset="0"/>
                <a:cs typeface="Segoe UI" panose="020B0502040204020203" pitchFamily="34" charset="0"/>
              </a:rPr>
              <a:t>Watch</a:t>
            </a:r>
            <a:r>
              <a:rPr lang="en-IN" sz="1800" b="1" baseline="0">
                <a:latin typeface="Segoe UI" panose="020B0502040204020203" pitchFamily="34" charset="0"/>
                <a:cs typeface="Segoe UI" panose="020B0502040204020203" pitchFamily="34" charset="0"/>
              </a:rPr>
              <a:t> the Tutorial On YouTube</a:t>
            </a:r>
            <a:endParaRPr lang="en-IN" sz="1800" b="1">
              <a:latin typeface="Segoe UI" panose="020B0502040204020203" pitchFamily="34" charset="0"/>
              <a:cs typeface="Segoe UI" panose="020B0502040204020203" pitchFamily="34" charset="0"/>
            </a:endParaRPr>
          </a:p>
        </xdr:txBody>
      </xdr:sp>
    </xdr:grpSp>
    <xdr:clientData/>
  </xdr:twoCellAnchor>
  <xdr:oneCellAnchor>
    <xdr:from>
      <xdr:col>3</xdr:col>
      <xdr:colOff>265097</xdr:colOff>
      <xdr:row>4</xdr:row>
      <xdr:rowOff>168627</xdr:rowOff>
    </xdr:from>
    <xdr:ext cx="4312911" cy="781111"/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BA4E1A3A-474F-4463-914D-AA046D7A2CB4}"/>
            </a:ext>
          </a:extLst>
        </xdr:cNvPr>
        <xdr:cNvSpPr/>
      </xdr:nvSpPr>
      <xdr:spPr>
        <a:xfrm>
          <a:off x="2093897" y="1302102"/>
          <a:ext cx="4312911" cy="78111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4400" b="1" cap="none" spc="0">
              <a:ln w="12700">
                <a:solidFill>
                  <a:schemeClr val="tx2">
                    <a:lumMod val="75000"/>
                  </a:schemeClr>
                </a:solidFill>
                <a:prstDash val="solid"/>
              </a:ln>
              <a:pattFill prst="dkUpDiag">
                <a:fgClr>
                  <a:schemeClr val="tx2"/>
                </a:fgClr>
                <a:bgClr>
                  <a:schemeClr val="tx2">
                    <a:lumMod val="20000"/>
                    <a:lumOff val="80000"/>
                  </a:schemeClr>
                </a:bgClr>
              </a:pattFill>
              <a:effectLst>
                <a:outerShdw dist="38100" dir="2640000" algn="bl" rotWithShape="0">
                  <a:schemeClr val="tx2">
                    <a:lumMod val="75000"/>
                  </a:schemeClr>
                </a:outerShdw>
              </a:effectLst>
            </a:rPr>
            <a:t>Table of Contents</a:t>
          </a:r>
        </a:p>
      </xdr:txBody>
    </xdr:sp>
    <xdr:clientData/>
  </xdr:oneCellAnchor>
  <xdr:twoCellAnchor editAs="absolute">
    <xdr:from>
      <xdr:col>0</xdr:col>
      <xdr:colOff>249117</xdr:colOff>
      <xdr:row>0</xdr:row>
      <xdr:rowOff>476250</xdr:rowOff>
    </xdr:from>
    <xdr:to>
      <xdr:col>3</xdr:col>
      <xdr:colOff>430632</xdr:colOff>
      <xdr:row>6</xdr:row>
      <xdr:rowOff>120385</xdr:rowOff>
    </xdr:to>
    <xdr:grpSp>
      <xdr:nvGrpSpPr>
        <xdr:cNvPr id="16" name="EXTRA CREDIT" descr="EXTRA CREDIT&#10;&#10;">
          <a:extLst>
            <a:ext uri="{FF2B5EF4-FFF2-40B4-BE49-F238E27FC236}">
              <a16:creationId xmlns:a16="http://schemas.microsoft.com/office/drawing/2014/main" id="{DC06BCAD-389A-4B26-B3BF-07566DDB0122}"/>
            </a:ext>
          </a:extLst>
        </xdr:cNvPr>
        <xdr:cNvGrpSpPr/>
      </xdr:nvGrpSpPr>
      <xdr:grpSpPr>
        <a:xfrm>
          <a:off x="249117" y="476250"/>
          <a:ext cx="2005919" cy="1160808"/>
          <a:chOff x="9048750" y="3743325"/>
          <a:chExt cx="1987337" cy="1153413"/>
        </a:xfrm>
      </xdr:grpSpPr>
      <xdr:sp macro="" textlink="">
        <xdr:nvSpPr>
          <xdr:cNvPr id="17" name="Step" descr="EXTRA CREDIT&#10;You can raise a value to a power by using the carat (^) symbol, like =A1^A2. Enter it with Shift+6.&#10;">
            <a:extLst>
              <a:ext uri="{FF2B5EF4-FFF2-40B4-BE49-F238E27FC236}">
                <a16:creationId xmlns:a16="http://schemas.microsoft.com/office/drawing/2014/main" id="{D62BA723-ACDE-002B-D83B-B5B1998E4904}"/>
              </a:ext>
            </a:extLst>
          </xdr:cNvPr>
          <xdr:cNvSpPr txBox="1"/>
        </xdr:nvSpPr>
        <xdr:spPr>
          <a:xfrm>
            <a:off x="9372799" y="3895724"/>
            <a:ext cx="1663288" cy="100101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lvl="0">
              <a:defRPr/>
            </a:pPr>
            <a:r>
              <a:rPr lang="en-US" sz="1200" b="1" kern="0" baseline="0">
                <a:solidFill>
                  <a:srgbClr val="217346"/>
                </a:solidFill>
                <a:latin typeface="Copperplate Gothic Bold" panose="020E0705020206020404" pitchFamily="34" charset="0"/>
                <a:ea typeface="Segoe UI" pitchFamily="34" charset="0"/>
                <a:cs typeface="Times New Roman" panose="02020603050405020304" pitchFamily="18" charset="0"/>
              </a:rPr>
              <a:t>TIP</a:t>
            </a:r>
            <a:endParaRPr lang="en-US" sz="1200" b="1" baseline="0">
              <a:solidFill>
                <a:srgbClr val="217346"/>
              </a:solidFill>
              <a:latin typeface="Copperplate Gothic Bold" panose="020E0705020206020404" pitchFamily="34" charset="0"/>
              <a:ea typeface="Segoe UI" pitchFamily="34" charset="0"/>
              <a:cs typeface="Times New Roman" panose="02020603050405020304" pitchFamily="18" charset="0"/>
            </a:endParaRPr>
          </a:p>
          <a:p>
            <a:pPr eaLnBrk="1" fontAlgn="auto" latinLnBrk="0" hangingPunct="1"/>
            <a:r>
              <a:rPr lang="en-US" sz="1050" b="0" i="0" kern="1200" baseline="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rPr>
              <a:t>Click on the Excel icon to return to the Table of Contents anytime</a:t>
            </a:r>
          </a:p>
        </xdr:txBody>
      </xdr:sp>
      <xdr:sp macro="" textlink="">
        <xdr:nvSpPr>
          <xdr:cNvPr id="18" name="Extra Credit Arrow" descr="Arrow">
            <a:extLst>
              <a:ext uri="{FF2B5EF4-FFF2-40B4-BE49-F238E27FC236}">
                <a16:creationId xmlns:a16="http://schemas.microsoft.com/office/drawing/2014/main" id="{B5FEE428-E89A-6E6A-600F-D01FFA23B610}"/>
              </a:ext>
            </a:extLst>
          </xdr:cNvPr>
          <xdr:cNvSpPr/>
        </xdr:nvSpPr>
        <xdr:spPr>
          <a:xfrm rot="15682076" flipH="1">
            <a:off x="9021478" y="3770597"/>
            <a:ext cx="462029" cy="407486"/>
          </a:xfrm>
          <a:prstGeom prst="arc">
            <a:avLst>
              <a:gd name="adj1" fmla="val 15011426"/>
              <a:gd name="adj2" fmla="val 672396"/>
            </a:avLst>
          </a:prstGeom>
          <a:ln w="19050">
            <a:solidFill>
              <a:srgbClr val="217346"/>
            </a:solidFill>
            <a:head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4</xdr:col>
      <xdr:colOff>564174</xdr:colOff>
      <xdr:row>9</xdr:row>
      <xdr:rowOff>131884</xdr:rowOff>
    </xdr:from>
    <xdr:to>
      <xdr:col>8</xdr:col>
      <xdr:colOff>571499</xdr:colOff>
      <xdr:row>12</xdr:row>
      <xdr:rowOff>117230</xdr:rowOff>
    </xdr:to>
    <xdr:sp macro="" textlink="">
      <xdr:nvSpPr>
        <xdr:cNvPr id="19" name="Rectangle: Rounded Corners 18">
          <a:hlinkClick xmlns:r="http://schemas.openxmlformats.org/officeDocument/2006/relationships" r:id="rId13" tooltip="Chapter 1"/>
          <a:extLst>
            <a:ext uri="{FF2B5EF4-FFF2-40B4-BE49-F238E27FC236}">
              <a16:creationId xmlns:a16="http://schemas.microsoft.com/office/drawing/2014/main" id="{60BB6A40-F0E2-401D-AB05-559A7C0255DB}"/>
            </a:ext>
          </a:extLst>
        </xdr:cNvPr>
        <xdr:cNvSpPr/>
      </xdr:nvSpPr>
      <xdr:spPr>
        <a:xfrm>
          <a:off x="3002574" y="2217859"/>
          <a:ext cx="2445725" cy="556846"/>
        </a:xfrm>
        <a:prstGeom prst="roundRect">
          <a:avLst/>
        </a:prstGeom>
        <a:solidFill>
          <a:srgbClr val="217346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600">
              <a:latin typeface="Segoe UI" panose="020B0502040204020203" pitchFamily="34" charset="0"/>
              <a:cs typeface="Segoe UI" panose="020B0502040204020203" pitchFamily="34" charset="0"/>
            </a:rPr>
            <a:t>Basic</a:t>
          </a:r>
          <a:r>
            <a:rPr lang="en-IN" sz="1600" baseline="0">
              <a:latin typeface="Segoe UI" panose="020B0502040204020203" pitchFamily="34" charset="0"/>
              <a:cs typeface="Segoe UI" panose="020B0502040204020203" pitchFamily="34" charset="0"/>
            </a:rPr>
            <a:t> Date/Time</a:t>
          </a:r>
          <a:endParaRPr lang="en-IN" sz="1600">
            <a:latin typeface="Segoe UI" panose="020B0502040204020203" pitchFamily="34" charset="0"/>
            <a:cs typeface="Segoe UI" panose="020B0502040204020203" pitchFamily="34" charset="0"/>
          </a:endParaRPr>
        </a:p>
      </xdr:txBody>
    </xdr:sp>
    <xdr:clientData/>
  </xdr:twoCellAnchor>
  <xdr:twoCellAnchor>
    <xdr:from>
      <xdr:col>4</xdr:col>
      <xdr:colOff>564174</xdr:colOff>
      <xdr:row>13</xdr:row>
      <xdr:rowOff>131884</xdr:rowOff>
    </xdr:from>
    <xdr:to>
      <xdr:col>8</xdr:col>
      <xdr:colOff>571499</xdr:colOff>
      <xdr:row>16</xdr:row>
      <xdr:rowOff>117230</xdr:rowOff>
    </xdr:to>
    <xdr:sp macro="" textlink="">
      <xdr:nvSpPr>
        <xdr:cNvPr id="20" name="Rectangle: Rounded Corners 19">
          <a:hlinkClick xmlns:r="http://schemas.openxmlformats.org/officeDocument/2006/relationships" r:id="rId14" tooltip="Concatenate Text with Functions"/>
          <a:extLst>
            <a:ext uri="{FF2B5EF4-FFF2-40B4-BE49-F238E27FC236}">
              <a16:creationId xmlns:a16="http://schemas.microsoft.com/office/drawing/2014/main" id="{651E3329-FD96-4B01-A179-2418485DB689}"/>
            </a:ext>
          </a:extLst>
        </xdr:cNvPr>
        <xdr:cNvSpPr/>
      </xdr:nvSpPr>
      <xdr:spPr>
        <a:xfrm>
          <a:off x="2996712" y="2982057"/>
          <a:ext cx="2439864" cy="556846"/>
        </a:xfrm>
        <a:prstGeom prst="roundRect">
          <a:avLst/>
        </a:prstGeom>
        <a:solidFill>
          <a:srgbClr val="217346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600">
              <a:latin typeface="Segoe UI" panose="020B0502040204020203" pitchFamily="34" charset="0"/>
              <a:cs typeface="Segoe UI" panose="020B0502040204020203" pitchFamily="34" charset="0"/>
            </a:rPr>
            <a:t>Complex Example #1</a:t>
          </a:r>
        </a:p>
      </xdr:txBody>
    </xdr:sp>
    <xdr:clientData/>
  </xdr:twoCellAnchor>
  <xdr:twoCellAnchor>
    <xdr:from>
      <xdr:col>4</xdr:col>
      <xdr:colOff>564174</xdr:colOff>
      <xdr:row>17</xdr:row>
      <xdr:rowOff>131884</xdr:rowOff>
    </xdr:from>
    <xdr:to>
      <xdr:col>8</xdr:col>
      <xdr:colOff>571499</xdr:colOff>
      <xdr:row>20</xdr:row>
      <xdr:rowOff>117230</xdr:rowOff>
    </xdr:to>
    <xdr:sp macro="" textlink="">
      <xdr:nvSpPr>
        <xdr:cNvPr id="21" name="Rectangle: Rounded Corners 20">
          <a:hlinkClick xmlns:r="http://schemas.openxmlformats.org/officeDocument/2006/relationships" r:id="rId15" tooltip="Chapter 2"/>
          <a:extLst>
            <a:ext uri="{FF2B5EF4-FFF2-40B4-BE49-F238E27FC236}">
              <a16:creationId xmlns:a16="http://schemas.microsoft.com/office/drawing/2014/main" id="{8354ADCD-234C-4E2B-AA72-6A31CF63AFAA}"/>
            </a:ext>
          </a:extLst>
        </xdr:cNvPr>
        <xdr:cNvSpPr/>
      </xdr:nvSpPr>
      <xdr:spPr>
        <a:xfrm>
          <a:off x="2996712" y="3744057"/>
          <a:ext cx="2439864" cy="556846"/>
        </a:xfrm>
        <a:prstGeom prst="roundRect">
          <a:avLst/>
        </a:prstGeom>
        <a:solidFill>
          <a:srgbClr val="217346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600">
              <a:latin typeface="Segoe UI" panose="020B0502040204020203" pitchFamily="34" charset="0"/>
              <a:cs typeface="Segoe UI" panose="020B0502040204020203" pitchFamily="34" charset="0"/>
            </a:rPr>
            <a:t>Advanced</a:t>
          </a:r>
          <a:r>
            <a:rPr lang="en-IN" sz="1600" baseline="0">
              <a:latin typeface="Segoe UI" panose="020B0502040204020203" pitchFamily="34" charset="0"/>
              <a:cs typeface="Segoe UI" panose="020B0502040204020203" pitchFamily="34" charset="0"/>
            </a:rPr>
            <a:t> Functions</a:t>
          </a:r>
          <a:endParaRPr lang="en-IN" sz="1600">
            <a:latin typeface="Segoe UI" panose="020B0502040204020203" pitchFamily="34" charset="0"/>
            <a:cs typeface="Segoe UI" panose="020B0502040204020203" pitchFamily="34" charset="0"/>
          </a:endParaRPr>
        </a:p>
      </xdr:txBody>
    </xdr:sp>
    <xdr:clientData/>
  </xdr:twoCellAnchor>
  <xdr:twoCellAnchor>
    <xdr:from>
      <xdr:col>4</xdr:col>
      <xdr:colOff>564174</xdr:colOff>
      <xdr:row>25</xdr:row>
      <xdr:rowOff>131884</xdr:rowOff>
    </xdr:from>
    <xdr:to>
      <xdr:col>8</xdr:col>
      <xdr:colOff>571499</xdr:colOff>
      <xdr:row>28</xdr:row>
      <xdr:rowOff>117230</xdr:rowOff>
    </xdr:to>
    <xdr:sp macro="" textlink="">
      <xdr:nvSpPr>
        <xdr:cNvPr id="22" name="Rectangle: Rounded Corners 21">
          <a:hlinkClick xmlns:r="http://schemas.openxmlformats.org/officeDocument/2006/relationships" r:id="rId16" tooltip="Calculate Age of a Person &amp; Days Left for Next Birthday"/>
          <a:extLst>
            <a:ext uri="{FF2B5EF4-FFF2-40B4-BE49-F238E27FC236}">
              <a16:creationId xmlns:a16="http://schemas.microsoft.com/office/drawing/2014/main" id="{6402720A-9B2F-4465-9257-820C9D7DC68E}"/>
            </a:ext>
          </a:extLst>
        </xdr:cNvPr>
        <xdr:cNvSpPr/>
      </xdr:nvSpPr>
      <xdr:spPr>
        <a:xfrm>
          <a:off x="3002574" y="5265859"/>
          <a:ext cx="2445725" cy="556846"/>
        </a:xfrm>
        <a:prstGeom prst="roundRect">
          <a:avLst/>
        </a:prstGeom>
        <a:solidFill>
          <a:srgbClr val="217346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600">
              <a:latin typeface="Segoe UI" panose="020B0502040204020203" pitchFamily="34" charset="0"/>
              <a:cs typeface="Segoe UI" panose="020B0502040204020203" pitchFamily="34" charset="0"/>
            </a:rPr>
            <a:t>Complex Example #3</a:t>
          </a:r>
        </a:p>
      </xdr:txBody>
    </xdr:sp>
    <xdr:clientData/>
  </xdr:twoCellAnchor>
  <xdr:twoCellAnchor>
    <xdr:from>
      <xdr:col>4</xdr:col>
      <xdr:colOff>564174</xdr:colOff>
      <xdr:row>29</xdr:row>
      <xdr:rowOff>131884</xdr:rowOff>
    </xdr:from>
    <xdr:to>
      <xdr:col>8</xdr:col>
      <xdr:colOff>571499</xdr:colOff>
      <xdr:row>32</xdr:row>
      <xdr:rowOff>117230</xdr:rowOff>
    </xdr:to>
    <xdr:sp macro="" textlink="">
      <xdr:nvSpPr>
        <xdr:cNvPr id="23" name="Rectangle: Rounded Corners 22">
          <a:hlinkClick xmlns:r="http://schemas.openxmlformats.org/officeDocument/2006/relationships" r:id="rId17" tooltip="Calculate Detailed Age using INT &amp; MOD"/>
          <a:extLst>
            <a:ext uri="{FF2B5EF4-FFF2-40B4-BE49-F238E27FC236}">
              <a16:creationId xmlns:a16="http://schemas.microsoft.com/office/drawing/2014/main" id="{24BFD693-D0C4-43C6-A180-FA3F57E9049E}"/>
            </a:ext>
          </a:extLst>
        </xdr:cNvPr>
        <xdr:cNvSpPr/>
      </xdr:nvSpPr>
      <xdr:spPr>
        <a:xfrm>
          <a:off x="2996712" y="6030057"/>
          <a:ext cx="2439864" cy="556846"/>
        </a:xfrm>
        <a:prstGeom prst="roundRect">
          <a:avLst/>
        </a:prstGeom>
        <a:solidFill>
          <a:srgbClr val="217346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600">
              <a:latin typeface="Segoe UI" panose="020B0502040204020203" pitchFamily="34" charset="0"/>
              <a:cs typeface="Segoe UI" panose="020B0502040204020203" pitchFamily="34" charset="0"/>
            </a:rPr>
            <a:t>Complex Example #4</a:t>
          </a:r>
        </a:p>
      </xdr:txBody>
    </xdr:sp>
    <xdr:clientData/>
  </xdr:twoCellAnchor>
  <xdr:twoCellAnchor>
    <xdr:from>
      <xdr:col>4</xdr:col>
      <xdr:colOff>564174</xdr:colOff>
      <xdr:row>33</xdr:row>
      <xdr:rowOff>131884</xdr:rowOff>
    </xdr:from>
    <xdr:to>
      <xdr:col>8</xdr:col>
      <xdr:colOff>571499</xdr:colOff>
      <xdr:row>36</xdr:row>
      <xdr:rowOff>117230</xdr:rowOff>
    </xdr:to>
    <xdr:sp macro="" textlink="">
      <xdr:nvSpPr>
        <xdr:cNvPr id="24" name="Rectangle: Rounded Corners 23">
          <a:hlinkClick xmlns:r="http://schemas.openxmlformats.org/officeDocument/2006/relationships" r:id="rId18" tooltip="Extract Date from Text String"/>
          <a:extLst>
            <a:ext uri="{FF2B5EF4-FFF2-40B4-BE49-F238E27FC236}">
              <a16:creationId xmlns:a16="http://schemas.microsoft.com/office/drawing/2014/main" id="{3EE9232C-3002-4421-BFAA-7BF53EE4A10B}"/>
            </a:ext>
          </a:extLst>
        </xdr:cNvPr>
        <xdr:cNvSpPr/>
      </xdr:nvSpPr>
      <xdr:spPr>
        <a:xfrm>
          <a:off x="3002574" y="6789859"/>
          <a:ext cx="2445725" cy="556846"/>
        </a:xfrm>
        <a:prstGeom prst="roundRect">
          <a:avLst/>
        </a:prstGeom>
        <a:solidFill>
          <a:srgbClr val="217346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600">
              <a:latin typeface="Segoe UI" panose="020B0502040204020203" pitchFamily="34" charset="0"/>
              <a:cs typeface="Segoe UI" panose="020B0502040204020203" pitchFamily="34" charset="0"/>
            </a:rPr>
            <a:t>Complex Example #5</a:t>
          </a:r>
        </a:p>
      </xdr:txBody>
    </xdr:sp>
    <xdr:clientData/>
  </xdr:twoCellAnchor>
  <xdr:twoCellAnchor>
    <xdr:from>
      <xdr:col>4</xdr:col>
      <xdr:colOff>564174</xdr:colOff>
      <xdr:row>21</xdr:row>
      <xdr:rowOff>131884</xdr:rowOff>
    </xdr:from>
    <xdr:to>
      <xdr:col>8</xdr:col>
      <xdr:colOff>571499</xdr:colOff>
      <xdr:row>24</xdr:row>
      <xdr:rowOff>117230</xdr:rowOff>
    </xdr:to>
    <xdr:sp macro="" textlink="">
      <xdr:nvSpPr>
        <xdr:cNvPr id="25" name="Rectangle: Rounded Corners 24">
          <a:hlinkClick xmlns:r="http://schemas.openxmlformats.org/officeDocument/2006/relationships" r:id="rId19" tooltip="Calculating Percentage of Month Passed"/>
          <a:extLst>
            <a:ext uri="{FF2B5EF4-FFF2-40B4-BE49-F238E27FC236}">
              <a16:creationId xmlns:a16="http://schemas.microsoft.com/office/drawing/2014/main" id="{BC0631E0-C01B-481E-ADDD-190C75E87FF4}"/>
            </a:ext>
          </a:extLst>
        </xdr:cNvPr>
        <xdr:cNvSpPr/>
      </xdr:nvSpPr>
      <xdr:spPr>
        <a:xfrm>
          <a:off x="3002574" y="4503859"/>
          <a:ext cx="2445725" cy="556846"/>
        </a:xfrm>
        <a:prstGeom prst="roundRect">
          <a:avLst/>
        </a:prstGeom>
        <a:solidFill>
          <a:srgbClr val="217346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600">
              <a:latin typeface="Segoe UI" panose="020B0502040204020203" pitchFamily="34" charset="0"/>
              <a:cs typeface="Segoe UI" panose="020B0502040204020203" pitchFamily="34" charset="0"/>
            </a:rPr>
            <a:t>Complex Example #2</a:t>
          </a:r>
        </a:p>
      </xdr:txBody>
    </xdr:sp>
    <xdr:clientData/>
  </xdr:twoCellAnchor>
  <xdr:oneCellAnchor>
    <xdr:from>
      <xdr:col>2</xdr:col>
      <xdr:colOff>76153</xdr:colOff>
      <xdr:row>49</xdr:row>
      <xdr:rowOff>102577</xdr:rowOff>
    </xdr:from>
    <xdr:ext cx="5992346" cy="781111"/>
    <xdr:sp macro="" textlink="">
      <xdr:nvSpPr>
        <xdr:cNvPr id="26" name="Rectangle 25">
          <a:extLst>
            <a:ext uri="{FF2B5EF4-FFF2-40B4-BE49-F238E27FC236}">
              <a16:creationId xmlns:a16="http://schemas.microsoft.com/office/drawing/2014/main" id="{8C7A5CDF-B1DB-4BCA-9008-31D283F4AC59}"/>
            </a:ext>
          </a:extLst>
        </xdr:cNvPr>
        <xdr:cNvSpPr/>
      </xdr:nvSpPr>
      <xdr:spPr>
        <a:xfrm>
          <a:off x="1292422" y="9810750"/>
          <a:ext cx="5992346" cy="78111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4400" b="1" cap="none" spc="0">
              <a:ln w="12700">
                <a:solidFill>
                  <a:schemeClr val="tx2">
                    <a:lumMod val="75000"/>
                  </a:schemeClr>
                </a:solidFill>
                <a:prstDash val="solid"/>
              </a:ln>
              <a:pattFill prst="dkUpDiag">
                <a:fgClr>
                  <a:schemeClr val="tx2"/>
                </a:fgClr>
                <a:bgClr>
                  <a:schemeClr val="tx2">
                    <a:lumMod val="20000"/>
                    <a:lumOff val="80000"/>
                  </a:schemeClr>
                </a:bgClr>
              </a:pattFill>
              <a:effectLst>
                <a:outerShdw dist="38100" dir="2640000" algn="bl" rotWithShape="0">
                  <a:schemeClr val="tx2">
                    <a:lumMod val="75000"/>
                  </a:schemeClr>
                </a:outerShdw>
              </a:effectLst>
            </a:rPr>
            <a:t>Date and Time Functions</a:t>
          </a:r>
        </a:p>
      </xdr:txBody>
    </xdr:sp>
    <xdr:clientData/>
  </xdr:oneCellAnchor>
  <xdr:twoCellAnchor>
    <xdr:from>
      <xdr:col>6</xdr:col>
      <xdr:colOff>36636</xdr:colOff>
      <xdr:row>107</xdr:row>
      <xdr:rowOff>109905</xdr:rowOff>
    </xdr:from>
    <xdr:to>
      <xdr:col>7</xdr:col>
      <xdr:colOff>428626</xdr:colOff>
      <xdr:row>113</xdr:row>
      <xdr:rowOff>113567</xdr:rowOff>
    </xdr:to>
    <xdr:sp macro="" textlink="">
      <xdr:nvSpPr>
        <xdr:cNvPr id="28" name="Arrow: Right 27">
          <a:hlinkClick xmlns:r="http://schemas.openxmlformats.org/officeDocument/2006/relationships" r:id="rId20" tooltip="Return to Top"/>
          <a:extLst>
            <a:ext uri="{FF2B5EF4-FFF2-40B4-BE49-F238E27FC236}">
              <a16:creationId xmlns:a16="http://schemas.microsoft.com/office/drawing/2014/main" id="{CF206E8B-B2D5-429E-AF05-03E03633330E}"/>
            </a:ext>
          </a:extLst>
        </xdr:cNvPr>
        <xdr:cNvSpPr/>
      </xdr:nvSpPr>
      <xdr:spPr>
        <a:xfrm rot="16200000" flipV="1">
          <a:off x="3612175" y="21072232"/>
          <a:ext cx="1146662" cy="1000124"/>
        </a:xfrm>
        <a:prstGeom prst="rightArrow">
          <a:avLst/>
        </a:prstGeom>
        <a:solidFill>
          <a:srgbClr val="217346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14</xdr:col>
      <xdr:colOff>117230</xdr:colOff>
      <xdr:row>62</xdr:row>
      <xdr:rowOff>0</xdr:rowOff>
    </xdr:from>
    <xdr:to>
      <xdr:col>20</xdr:col>
      <xdr:colOff>564171</xdr:colOff>
      <xdr:row>72</xdr:row>
      <xdr:rowOff>14654</xdr:rowOff>
    </xdr:to>
    <xdr:grpSp>
      <xdr:nvGrpSpPr>
        <xdr:cNvPr id="29" name="Group 28">
          <a:extLst>
            <a:ext uri="{FF2B5EF4-FFF2-40B4-BE49-F238E27FC236}">
              <a16:creationId xmlns:a16="http://schemas.microsoft.com/office/drawing/2014/main" id="{D1D61465-6017-46F5-9E75-F1F55658C090}"/>
            </a:ext>
          </a:extLst>
        </xdr:cNvPr>
        <xdr:cNvGrpSpPr/>
      </xdr:nvGrpSpPr>
      <xdr:grpSpPr>
        <a:xfrm>
          <a:off x="8631115" y="12206654"/>
          <a:ext cx="4095748" cy="1948962"/>
          <a:chOff x="7612674" y="3971192"/>
          <a:chExt cx="4095748" cy="1948962"/>
        </a:xfrm>
      </xdr:grpSpPr>
      <xdr:pic>
        <xdr:nvPicPr>
          <xdr:cNvPr id="30" name="Graphic 29" descr="A lightbulb">
            <a:extLst>
              <a:ext uri="{FF2B5EF4-FFF2-40B4-BE49-F238E27FC236}">
                <a16:creationId xmlns:a16="http://schemas.microsoft.com/office/drawing/2014/main" id="{3581B42E-0552-9702-B88B-05BB50E6DD1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2"/>
              </a:ext>
            </a:extLst>
          </a:blip>
          <a:stretch>
            <a:fillRect/>
          </a:stretch>
        </xdr:blipFill>
        <xdr:spPr>
          <a:xfrm>
            <a:off x="7612674" y="3978520"/>
            <a:ext cx="1923519" cy="1923519"/>
          </a:xfrm>
          <a:prstGeom prst="rect">
            <a:avLst/>
          </a:prstGeom>
        </xdr:spPr>
      </xdr:pic>
      <xdr:sp macro="" textlink="">
        <xdr:nvSpPr>
          <xdr:cNvPr id="31" name="TextBox 30">
            <a:extLst>
              <a:ext uri="{FF2B5EF4-FFF2-40B4-BE49-F238E27FC236}">
                <a16:creationId xmlns:a16="http://schemas.microsoft.com/office/drawing/2014/main" id="{9AA7B677-0DFB-4C01-B8AA-73C9D72D5DBB}"/>
              </a:ext>
            </a:extLst>
          </xdr:cNvPr>
          <xdr:cNvSpPr txBox="1"/>
        </xdr:nvSpPr>
        <xdr:spPr>
          <a:xfrm>
            <a:off x="9576288" y="3971192"/>
            <a:ext cx="2132134" cy="1948962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IN" sz="2000" b="0">
                <a:solidFill>
                  <a:schemeClr val="accent1">
                    <a:lumMod val="50000"/>
                  </a:schemeClr>
                </a:solidFill>
                <a:latin typeface="Copperplate Gothic Bold" panose="020E0705020206020404" pitchFamily="34" charset="0"/>
              </a:rPr>
              <a:t>TIP</a:t>
            </a:r>
          </a:p>
          <a:p>
            <a:pPr algn="ctr"/>
            <a:r>
              <a:rPr lang="en-IN" sz="1400" b="0">
                <a:solidFill>
                  <a:schemeClr val="accent1">
                    <a:lumMod val="50000"/>
                  </a:schemeClr>
                </a:solidFill>
                <a:latin typeface="Segoe UI" panose="020B0502040204020203" pitchFamily="34" charset="0"/>
                <a:cs typeface="Segoe UI" panose="020B0502040204020203" pitchFamily="34" charset="0"/>
              </a:rPr>
              <a:t>Always keep a copy of this</a:t>
            </a:r>
            <a:r>
              <a:rPr lang="en-IN" sz="1400" b="0" baseline="0">
                <a:solidFill>
                  <a:schemeClr val="accent1">
                    <a:lumMod val="50000"/>
                  </a:schemeClr>
                </a:solidFill>
                <a:latin typeface="Segoe UI" panose="020B0502040204020203" pitchFamily="34" charset="0"/>
                <a:cs typeface="Segoe UI" panose="020B0502040204020203" pitchFamily="34" charset="0"/>
              </a:rPr>
              <a:t> workbook handy so that when faced with Date/Time problem you can solve it instantly</a:t>
            </a:r>
            <a:endParaRPr lang="en-IN" sz="1100" b="0">
              <a:solidFill>
                <a:schemeClr val="accent1">
                  <a:lumMod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</xdr:col>
      <xdr:colOff>438150</xdr:colOff>
      <xdr:row>1</xdr:row>
      <xdr:rowOff>1634</xdr:rowOff>
    </xdr:to>
    <xdr:pic>
      <xdr:nvPicPr>
        <xdr:cNvPr id="2" name="Picture 1" descr="Excel log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19AB706-95FC-4C50-A9C3-EDB779F6E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047750" cy="555816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0</xdr:row>
      <xdr:rowOff>0</xdr:rowOff>
    </xdr:from>
    <xdr:to>
      <xdr:col>22</xdr:col>
      <xdr:colOff>137263</xdr:colOff>
      <xdr:row>1</xdr:row>
      <xdr:rowOff>65941</xdr:rowOff>
    </xdr:to>
    <xdr:pic>
      <xdr:nvPicPr>
        <xdr:cNvPr id="3" name="Graphic 2" descr="Statistics with solid fill">
          <a:extLst>
            <a:ext uri="{FF2B5EF4-FFF2-40B4-BE49-F238E27FC236}">
              <a16:creationId xmlns:a16="http://schemas.microsoft.com/office/drawing/2014/main" id="{8B51EC0A-8520-4265-9E4E-4D45E9FB2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2801600" y="0"/>
          <a:ext cx="746863" cy="627916"/>
        </a:xfrm>
        <a:prstGeom prst="rect">
          <a:avLst/>
        </a:prstGeom>
      </xdr:spPr>
    </xdr:pic>
    <xdr:clientData/>
  </xdr:twoCellAnchor>
  <xdr:twoCellAnchor>
    <xdr:from>
      <xdr:col>16</xdr:col>
      <xdr:colOff>51288</xdr:colOff>
      <xdr:row>72</xdr:row>
      <xdr:rowOff>73271</xdr:rowOff>
    </xdr:from>
    <xdr:to>
      <xdr:col>18</xdr:col>
      <xdr:colOff>285750</xdr:colOff>
      <xdr:row>77</xdr:row>
      <xdr:rowOff>73269</xdr:rowOff>
    </xdr:to>
    <xdr:sp macro="" textlink="">
      <xdr:nvSpPr>
        <xdr:cNvPr id="18" name="Arrow: Right 1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AE750944-36CA-43D8-B124-22C6ED9D77F4}"/>
            </a:ext>
          </a:extLst>
        </xdr:cNvPr>
        <xdr:cNvSpPr/>
      </xdr:nvSpPr>
      <xdr:spPr>
        <a:xfrm>
          <a:off x="9781442" y="14170271"/>
          <a:ext cx="1450731" cy="952498"/>
        </a:xfrm>
        <a:prstGeom prst="rightArrow">
          <a:avLst/>
        </a:prstGeom>
        <a:solidFill>
          <a:srgbClr val="217346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3</xdr:col>
      <xdr:colOff>608134</xdr:colOff>
      <xdr:row>72</xdr:row>
      <xdr:rowOff>51288</xdr:rowOff>
    </xdr:from>
    <xdr:to>
      <xdr:col>9</xdr:col>
      <xdr:colOff>58614</xdr:colOff>
      <xdr:row>77</xdr:row>
      <xdr:rowOff>13188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E1D783CD-AAFB-4BFF-B270-3083EA051B1A}"/>
            </a:ext>
          </a:extLst>
        </xdr:cNvPr>
        <xdr:cNvGrpSpPr/>
      </xdr:nvGrpSpPr>
      <xdr:grpSpPr>
        <a:xfrm>
          <a:off x="2432538" y="14148288"/>
          <a:ext cx="3099288" cy="914400"/>
          <a:chOff x="3648808" y="4007827"/>
          <a:chExt cx="3099288" cy="914400"/>
        </a:xfrm>
      </xdr:grpSpPr>
      <xdr:pic>
        <xdr:nvPicPr>
          <xdr:cNvPr id="5" name="Graphic 4" descr="Books with solid fill">
            <a:extLst>
              <a:ext uri="{FF2B5EF4-FFF2-40B4-BE49-F238E27FC236}">
                <a16:creationId xmlns:a16="http://schemas.microsoft.com/office/drawing/2014/main" id="{AE4AD0EB-02E0-3DF8-590D-18D761D350A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7"/>
              </a:ext>
            </a:extLst>
          </a:blip>
          <a:stretch>
            <a:fillRect/>
          </a:stretch>
        </xdr:blipFill>
        <xdr:spPr>
          <a:xfrm>
            <a:off x="5883519" y="4029808"/>
            <a:ext cx="864577" cy="864577"/>
          </a:xfrm>
          <a:prstGeom prst="rect">
            <a:avLst/>
          </a:prstGeom>
        </xdr:spPr>
      </xdr:pic>
      <xdr:pic>
        <xdr:nvPicPr>
          <xdr:cNvPr id="6" name="Graphic 5" descr="Owl with solid fill">
            <a:extLst>
              <a:ext uri="{FF2B5EF4-FFF2-40B4-BE49-F238E27FC236}">
                <a16:creationId xmlns:a16="http://schemas.microsoft.com/office/drawing/2014/main" id="{3B2FDE62-8076-6BF9-640B-C4D45AAED16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9"/>
              </a:ext>
            </a:extLst>
          </a:blip>
          <a:stretch>
            <a:fillRect/>
          </a:stretch>
        </xdr:blipFill>
        <xdr:spPr>
          <a:xfrm>
            <a:off x="3648808" y="4007827"/>
            <a:ext cx="914400" cy="914400"/>
          </a:xfrm>
          <a:prstGeom prst="rect">
            <a:avLst/>
          </a:prstGeom>
        </xdr:spPr>
      </xdr:pic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9B474647-D8F7-0A9E-E581-193272B9435A}"/>
              </a:ext>
            </a:extLst>
          </xdr:cNvPr>
          <xdr:cNvSpPr txBox="1"/>
        </xdr:nvSpPr>
        <xdr:spPr>
          <a:xfrm>
            <a:off x="4542692" y="4044462"/>
            <a:ext cx="1318846" cy="84992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IN" sz="1400" b="1">
                <a:solidFill>
                  <a:schemeClr val="accent1">
                    <a:lumMod val="50000"/>
                  </a:schemeClr>
                </a:solidFill>
                <a:latin typeface="Segoe UI" panose="020B0502040204020203" pitchFamily="34" charset="0"/>
                <a:cs typeface="Segoe UI" panose="020B0502040204020203" pitchFamily="34" charset="0"/>
              </a:rPr>
              <a:t>Complex Example</a:t>
            </a:r>
            <a:r>
              <a:rPr lang="en-IN" sz="1400" b="1" baseline="0">
                <a:solidFill>
                  <a:schemeClr val="accent1">
                    <a:lumMod val="50000"/>
                  </a:schemeClr>
                </a:solidFill>
                <a:latin typeface="Segoe UI" panose="020B0502040204020203" pitchFamily="34" charset="0"/>
                <a:cs typeface="Segoe UI" panose="020B0502040204020203" pitchFamily="34" charset="0"/>
              </a:rPr>
              <a:t> Explained</a:t>
            </a:r>
            <a:endParaRPr lang="en-IN" sz="1400" b="1">
              <a:solidFill>
                <a:schemeClr val="accent1">
                  <a:lumMod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endParaRPr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402981</xdr:colOff>
          <xdr:row>78</xdr:row>
          <xdr:rowOff>117231</xdr:rowOff>
        </xdr:from>
        <xdr:to>
          <xdr:col>8</xdr:col>
          <xdr:colOff>271096</xdr:colOff>
          <xdr:row>81</xdr:row>
          <xdr:rowOff>60081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53D68624-83C4-5FD5-2EBA-746CBA55C9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534330</xdr:colOff>
      <xdr:row>140</xdr:row>
      <xdr:rowOff>4647</xdr:rowOff>
    </xdr:from>
    <xdr:to>
      <xdr:col>4</xdr:col>
      <xdr:colOff>404232</xdr:colOff>
      <xdr:row>143</xdr:row>
      <xdr:rowOff>181207</xdr:rowOff>
    </xdr:to>
    <xdr:sp macro="" textlink="">
      <xdr:nvSpPr>
        <xdr:cNvPr id="2" name="Arrow: Right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D45E40A-117A-4B98-A2B6-761737ACD5CD}"/>
            </a:ext>
          </a:extLst>
        </xdr:cNvPr>
        <xdr:cNvSpPr/>
      </xdr:nvSpPr>
      <xdr:spPr>
        <a:xfrm>
          <a:off x="2363130" y="28798722"/>
          <a:ext cx="1127202" cy="748060"/>
        </a:xfrm>
        <a:prstGeom prst="rightArrow">
          <a:avLst/>
        </a:prstGeom>
        <a:solidFill>
          <a:srgbClr val="217346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534330</xdr:colOff>
      <xdr:row>140</xdr:row>
      <xdr:rowOff>4647</xdr:rowOff>
    </xdr:from>
    <xdr:to>
      <xdr:col>4</xdr:col>
      <xdr:colOff>404232</xdr:colOff>
      <xdr:row>143</xdr:row>
      <xdr:rowOff>181207</xdr:rowOff>
    </xdr:to>
    <xdr:sp macro="" textlink="">
      <xdr:nvSpPr>
        <xdr:cNvPr id="2" name="Arrow: Right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C0BA0E9-698E-47AA-B6FD-EA6DDD2D3A82}"/>
            </a:ext>
          </a:extLst>
        </xdr:cNvPr>
        <xdr:cNvSpPr/>
      </xdr:nvSpPr>
      <xdr:spPr>
        <a:xfrm>
          <a:off x="2363130" y="27274722"/>
          <a:ext cx="1127202" cy="748060"/>
        </a:xfrm>
        <a:prstGeom prst="rightArrow">
          <a:avLst/>
        </a:prstGeom>
        <a:solidFill>
          <a:srgbClr val="217346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21</xdr:row>
      <xdr:rowOff>0</xdr:rowOff>
    </xdr:from>
    <xdr:to>
      <xdr:col>4</xdr:col>
      <xdr:colOff>1129061</xdr:colOff>
      <xdr:row>24</xdr:row>
      <xdr:rowOff>176560</xdr:rowOff>
    </xdr:to>
    <xdr:sp macro="" textlink="">
      <xdr:nvSpPr>
        <xdr:cNvPr id="2" name="Arrow: Right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3EE9A82-6D8E-4F32-AF42-BE891A4B225E}"/>
            </a:ext>
          </a:extLst>
        </xdr:cNvPr>
        <xdr:cNvSpPr/>
      </xdr:nvSpPr>
      <xdr:spPr>
        <a:xfrm>
          <a:off x="2253476" y="4906537"/>
          <a:ext cx="1129061" cy="748060"/>
        </a:xfrm>
        <a:prstGeom prst="rightArrow">
          <a:avLst/>
        </a:prstGeom>
        <a:solidFill>
          <a:srgbClr val="217346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21</xdr:row>
      <xdr:rowOff>0</xdr:rowOff>
    </xdr:from>
    <xdr:to>
      <xdr:col>4</xdr:col>
      <xdr:colOff>1129061</xdr:colOff>
      <xdr:row>24</xdr:row>
      <xdr:rowOff>176560</xdr:rowOff>
    </xdr:to>
    <xdr:sp macro="" textlink="">
      <xdr:nvSpPr>
        <xdr:cNvPr id="2" name="Arrow: Right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0FBAA38-DED2-4FD3-B0A3-CAD55B4F106C}"/>
            </a:ext>
          </a:extLst>
        </xdr:cNvPr>
        <xdr:cNvSpPr/>
      </xdr:nvSpPr>
      <xdr:spPr>
        <a:xfrm>
          <a:off x="2257425" y="4905375"/>
          <a:ext cx="1129061" cy="748060"/>
        </a:xfrm>
        <a:prstGeom prst="rightArrow">
          <a:avLst/>
        </a:prstGeom>
        <a:solidFill>
          <a:srgbClr val="217346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</xdr:col>
      <xdr:colOff>438150</xdr:colOff>
      <xdr:row>1</xdr:row>
      <xdr:rowOff>1634</xdr:rowOff>
    </xdr:to>
    <xdr:pic>
      <xdr:nvPicPr>
        <xdr:cNvPr id="2" name="Picture 1" descr="Excel log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E8368F1-8BC3-4EE6-ACF0-A9AC44EC2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047750" cy="555816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0</xdr:row>
      <xdr:rowOff>0</xdr:rowOff>
    </xdr:from>
    <xdr:to>
      <xdr:col>22</xdr:col>
      <xdr:colOff>137263</xdr:colOff>
      <xdr:row>1</xdr:row>
      <xdr:rowOff>65941</xdr:rowOff>
    </xdr:to>
    <xdr:pic>
      <xdr:nvPicPr>
        <xdr:cNvPr id="3" name="Graphic 2" descr="Statistics with solid fill">
          <a:extLst>
            <a:ext uri="{FF2B5EF4-FFF2-40B4-BE49-F238E27FC236}">
              <a16:creationId xmlns:a16="http://schemas.microsoft.com/office/drawing/2014/main" id="{655AA669-DE7D-4406-9954-C5E73AB09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2801600" y="0"/>
          <a:ext cx="746863" cy="627916"/>
        </a:xfrm>
        <a:prstGeom prst="rect">
          <a:avLst/>
        </a:prstGeom>
      </xdr:spPr>
    </xdr:pic>
    <xdr:clientData/>
  </xdr:twoCellAnchor>
  <xdr:twoCellAnchor>
    <xdr:from>
      <xdr:col>16</xdr:col>
      <xdr:colOff>36638</xdr:colOff>
      <xdr:row>95</xdr:row>
      <xdr:rowOff>168519</xdr:rowOff>
    </xdr:from>
    <xdr:to>
      <xdr:col>18</xdr:col>
      <xdr:colOff>212483</xdr:colOff>
      <xdr:row>100</xdr:row>
      <xdr:rowOff>161193</xdr:rowOff>
    </xdr:to>
    <xdr:sp macro="" textlink="">
      <xdr:nvSpPr>
        <xdr:cNvPr id="15" name="Arrow: Right 1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B2D2FBAB-0509-49F9-8343-87B12443D194}"/>
            </a:ext>
          </a:extLst>
        </xdr:cNvPr>
        <xdr:cNvSpPr/>
      </xdr:nvSpPr>
      <xdr:spPr>
        <a:xfrm>
          <a:off x="9766792" y="19306442"/>
          <a:ext cx="1392114" cy="945174"/>
        </a:xfrm>
        <a:prstGeom prst="rightArrow">
          <a:avLst/>
        </a:prstGeom>
        <a:solidFill>
          <a:srgbClr val="217346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183173</xdr:colOff>
      <xdr:row>95</xdr:row>
      <xdr:rowOff>146538</xdr:rowOff>
    </xdr:from>
    <xdr:to>
      <xdr:col>9</xdr:col>
      <xdr:colOff>241787</xdr:colOff>
      <xdr:row>100</xdr:row>
      <xdr:rowOff>108438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7B291F38-145B-4C94-AAE5-6DC85611B0AF}"/>
            </a:ext>
          </a:extLst>
        </xdr:cNvPr>
        <xdr:cNvGrpSpPr/>
      </xdr:nvGrpSpPr>
      <xdr:grpSpPr>
        <a:xfrm>
          <a:off x="2615711" y="19284461"/>
          <a:ext cx="3099288" cy="914400"/>
          <a:chOff x="3648808" y="4007827"/>
          <a:chExt cx="3099288" cy="914400"/>
        </a:xfrm>
      </xdr:grpSpPr>
      <xdr:pic>
        <xdr:nvPicPr>
          <xdr:cNvPr id="5" name="Graphic 4" descr="Books with solid fill">
            <a:extLst>
              <a:ext uri="{FF2B5EF4-FFF2-40B4-BE49-F238E27FC236}">
                <a16:creationId xmlns:a16="http://schemas.microsoft.com/office/drawing/2014/main" id="{83DFFAF0-2463-36E6-79C2-D784E075B1D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7"/>
              </a:ext>
            </a:extLst>
          </a:blip>
          <a:stretch>
            <a:fillRect/>
          </a:stretch>
        </xdr:blipFill>
        <xdr:spPr>
          <a:xfrm>
            <a:off x="5883519" y="4029808"/>
            <a:ext cx="864577" cy="864577"/>
          </a:xfrm>
          <a:prstGeom prst="rect">
            <a:avLst/>
          </a:prstGeom>
        </xdr:spPr>
      </xdr:pic>
      <xdr:pic>
        <xdr:nvPicPr>
          <xdr:cNvPr id="6" name="Graphic 5" descr="Owl with solid fill">
            <a:extLst>
              <a:ext uri="{FF2B5EF4-FFF2-40B4-BE49-F238E27FC236}">
                <a16:creationId xmlns:a16="http://schemas.microsoft.com/office/drawing/2014/main" id="{ECCC4B54-7F91-9BCB-05CF-105BEAD0CA8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9"/>
              </a:ext>
            </a:extLst>
          </a:blip>
          <a:stretch>
            <a:fillRect/>
          </a:stretch>
        </xdr:blipFill>
        <xdr:spPr>
          <a:xfrm>
            <a:off x="3648808" y="4007827"/>
            <a:ext cx="914400" cy="914400"/>
          </a:xfrm>
          <a:prstGeom prst="rect">
            <a:avLst/>
          </a:prstGeom>
        </xdr:spPr>
      </xdr:pic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F6E935AC-64BA-7BB0-9C27-49CB897727FF}"/>
              </a:ext>
            </a:extLst>
          </xdr:cNvPr>
          <xdr:cNvSpPr txBox="1"/>
        </xdr:nvSpPr>
        <xdr:spPr>
          <a:xfrm>
            <a:off x="4542692" y="4044462"/>
            <a:ext cx="1318846" cy="84992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IN" sz="1400" b="1">
                <a:solidFill>
                  <a:schemeClr val="accent1">
                    <a:lumMod val="50000"/>
                  </a:schemeClr>
                </a:solidFill>
                <a:latin typeface="Segoe UI" panose="020B0502040204020203" pitchFamily="34" charset="0"/>
                <a:cs typeface="Segoe UI" panose="020B0502040204020203" pitchFamily="34" charset="0"/>
              </a:rPr>
              <a:t>Complex Example</a:t>
            </a:r>
            <a:r>
              <a:rPr lang="en-IN" sz="1400" b="1" baseline="0">
                <a:solidFill>
                  <a:schemeClr val="accent1">
                    <a:lumMod val="50000"/>
                  </a:schemeClr>
                </a:solidFill>
                <a:latin typeface="Segoe UI" panose="020B0502040204020203" pitchFamily="34" charset="0"/>
                <a:cs typeface="Segoe UI" panose="020B0502040204020203" pitchFamily="34" charset="0"/>
              </a:rPr>
              <a:t> Explained</a:t>
            </a:r>
            <a:endParaRPr lang="en-IN" sz="1400" b="1">
              <a:solidFill>
                <a:schemeClr val="accent1">
                  <a:lumMod val="50000"/>
                </a:schemeClr>
              </a:solidFill>
              <a:latin typeface="Segoe UI" panose="020B0502040204020203" pitchFamily="34" charset="0"/>
              <a:cs typeface="Segoe UI" panose="020B0502040204020203" pitchFamily="34" charset="0"/>
            </a:endParaRPr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227134</xdr:colOff>
          <xdr:row>101</xdr:row>
          <xdr:rowOff>109904</xdr:rowOff>
        </xdr:from>
        <xdr:to>
          <xdr:col>8</xdr:col>
          <xdr:colOff>227134</xdr:colOff>
          <xdr:row>104</xdr:row>
          <xdr:rowOff>52754</xdr:rowOff>
        </xdr:to>
        <xdr:sp macro="" textlink="">
          <xdr:nvSpPr>
            <xdr:cNvPr id="7169" name="Object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2D21CB15-1E77-8214-9F66-225C967A5F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73270</xdr:colOff>
          <xdr:row>105</xdr:row>
          <xdr:rowOff>7327</xdr:rowOff>
        </xdr:from>
        <xdr:to>
          <xdr:col>8</xdr:col>
          <xdr:colOff>368545</xdr:colOff>
          <xdr:row>107</xdr:row>
          <xdr:rowOff>140677</xdr:rowOff>
        </xdr:to>
        <xdr:sp macro="" textlink="">
          <xdr:nvSpPr>
            <xdr:cNvPr id="7170" name="Object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8BA4B618-1311-2DA7-8F85-C8985CC01F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219807</xdr:colOff>
          <xdr:row>108</xdr:row>
          <xdr:rowOff>95249</xdr:rowOff>
        </xdr:from>
        <xdr:to>
          <xdr:col>8</xdr:col>
          <xdr:colOff>183172</xdr:colOff>
          <xdr:row>111</xdr:row>
          <xdr:rowOff>38099</xdr:rowOff>
        </xdr:to>
        <xdr:sp macro="" textlink="">
          <xdr:nvSpPr>
            <xdr:cNvPr id="7171" name="Object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90093104-FB63-9B8E-AB4D-CCC5A7C79B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117231</xdr:colOff>
          <xdr:row>111</xdr:row>
          <xdr:rowOff>161193</xdr:rowOff>
        </xdr:from>
        <xdr:to>
          <xdr:col>8</xdr:col>
          <xdr:colOff>336306</xdr:colOff>
          <xdr:row>114</xdr:row>
          <xdr:rowOff>104043</xdr:rowOff>
        </xdr:to>
        <xdr:sp macro="" textlink="">
          <xdr:nvSpPr>
            <xdr:cNvPr id="7172" name="Object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C628219F-C51D-0511-AAC5-6D53CCDB7E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162623</xdr:colOff>
      <xdr:row>223</xdr:row>
      <xdr:rowOff>88282</xdr:rowOff>
    </xdr:from>
    <xdr:to>
      <xdr:col>10</xdr:col>
      <xdr:colOff>538976</xdr:colOff>
      <xdr:row>225</xdr:row>
      <xdr:rowOff>171917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C9E6A101-8A11-4694-B73A-C2A2F17D6812}"/>
            </a:ext>
          </a:extLst>
        </xdr:cNvPr>
        <xdr:cNvSpPr/>
      </xdr:nvSpPr>
      <xdr:spPr>
        <a:xfrm>
          <a:off x="6346903" y="45970904"/>
          <a:ext cx="1129061" cy="511098"/>
        </a:xfrm>
        <a:prstGeom prst="wedgeRectCallout">
          <a:avLst>
            <a:gd name="adj1" fmla="val -57564"/>
            <a:gd name="adj2" fmla="val 156340"/>
          </a:avLst>
        </a:prstGeom>
        <a:solidFill>
          <a:srgbClr val="22744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/>
            <a:t>Week starting on Monday.</a:t>
          </a:r>
          <a:endParaRPr lang="en-US" sz="1100" b="0"/>
        </a:p>
      </xdr:txBody>
    </xdr:sp>
    <xdr:clientData/>
  </xdr:twoCellAnchor>
  <xdr:twoCellAnchor>
    <xdr:from>
      <xdr:col>10</xdr:col>
      <xdr:colOff>590086</xdr:colOff>
      <xdr:row>250</xdr:row>
      <xdr:rowOff>102217</xdr:rowOff>
    </xdr:from>
    <xdr:to>
      <xdr:col>12</xdr:col>
      <xdr:colOff>260195</xdr:colOff>
      <xdr:row>253</xdr:row>
      <xdr:rowOff>111511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052749B5-1F9B-4CCC-B3FA-53529158ECF8}"/>
            </a:ext>
          </a:extLst>
        </xdr:cNvPr>
        <xdr:cNvSpPr/>
      </xdr:nvSpPr>
      <xdr:spPr>
        <a:xfrm>
          <a:off x="7773330" y="51495400"/>
          <a:ext cx="1314914" cy="627257"/>
        </a:xfrm>
        <a:prstGeom prst="wedgeRectCallout">
          <a:avLst>
            <a:gd name="adj1" fmla="val -88306"/>
            <a:gd name="adj2" fmla="val 156340"/>
          </a:avLst>
        </a:prstGeom>
        <a:solidFill>
          <a:srgbClr val="22744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/>
            <a:t>Custom Weekend: Wednesday, Saturday</a:t>
          </a:r>
          <a:r>
            <a:rPr lang="en-US" baseline="0"/>
            <a:t> &amp; Sunday</a:t>
          </a:r>
          <a:endParaRPr lang="en-US" sz="1100" b="0"/>
        </a:p>
      </xdr:txBody>
    </xdr:sp>
    <xdr:clientData/>
  </xdr:twoCellAnchor>
  <xdr:twoCellAnchor>
    <xdr:from>
      <xdr:col>6</xdr:col>
      <xdr:colOff>130099</xdr:colOff>
      <xdr:row>277</xdr:row>
      <xdr:rowOff>176561</xdr:rowOff>
    </xdr:from>
    <xdr:to>
      <xdr:col>7</xdr:col>
      <xdr:colOff>32525</xdr:colOff>
      <xdr:row>281</xdr:row>
      <xdr:rowOff>97574</xdr:rowOff>
    </xdr:to>
    <xdr:sp macro="" textlink="">
      <xdr:nvSpPr>
        <xdr:cNvPr id="4" name="Arrow: Right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B952AC-0185-46A2-BA1A-88E75C7EB6D9}"/>
            </a:ext>
          </a:extLst>
        </xdr:cNvPr>
        <xdr:cNvSpPr/>
      </xdr:nvSpPr>
      <xdr:spPr>
        <a:xfrm>
          <a:off x="3103758" y="57452012"/>
          <a:ext cx="1008255" cy="683013"/>
        </a:xfrm>
        <a:prstGeom prst="rightArrow">
          <a:avLst/>
        </a:prstGeom>
        <a:solidFill>
          <a:srgbClr val="217346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162623</xdr:colOff>
      <xdr:row>223</xdr:row>
      <xdr:rowOff>88282</xdr:rowOff>
    </xdr:from>
    <xdr:to>
      <xdr:col>10</xdr:col>
      <xdr:colOff>538976</xdr:colOff>
      <xdr:row>225</xdr:row>
      <xdr:rowOff>171917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0C1C825A-5D9D-4F1A-BE69-7285FD464C49}"/>
            </a:ext>
          </a:extLst>
        </xdr:cNvPr>
        <xdr:cNvSpPr/>
      </xdr:nvSpPr>
      <xdr:spPr>
        <a:xfrm>
          <a:off x="6344348" y="45998782"/>
          <a:ext cx="1376478" cy="512260"/>
        </a:xfrm>
        <a:prstGeom prst="wedgeRectCallout">
          <a:avLst>
            <a:gd name="adj1" fmla="val -57564"/>
            <a:gd name="adj2" fmla="val 156340"/>
          </a:avLst>
        </a:prstGeom>
        <a:solidFill>
          <a:srgbClr val="22744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/>
            <a:t>Week starting on Monday.</a:t>
          </a:r>
          <a:endParaRPr lang="en-US" sz="1100" b="0"/>
        </a:p>
      </xdr:txBody>
    </xdr:sp>
    <xdr:clientData/>
  </xdr:twoCellAnchor>
  <xdr:twoCellAnchor>
    <xdr:from>
      <xdr:col>10</xdr:col>
      <xdr:colOff>590086</xdr:colOff>
      <xdr:row>250</xdr:row>
      <xdr:rowOff>102217</xdr:rowOff>
    </xdr:from>
    <xdr:to>
      <xdr:col>12</xdr:col>
      <xdr:colOff>260195</xdr:colOff>
      <xdr:row>253</xdr:row>
      <xdr:rowOff>111511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AE30CC6B-E5CE-4B07-8917-4E8F52942C06}"/>
            </a:ext>
          </a:extLst>
        </xdr:cNvPr>
        <xdr:cNvSpPr/>
      </xdr:nvSpPr>
      <xdr:spPr>
        <a:xfrm>
          <a:off x="7771936" y="51527692"/>
          <a:ext cx="1317934" cy="628419"/>
        </a:xfrm>
        <a:prstGeom prst="wedgeRectCallout">
          <a:avLst>
            <a:gd name="adj1" fmla="val -88306"/>
            <a:gd name="adj2" fmla="val 156340"/>
          </a:avLst>
        </a:prstGeom>
        <a:solidFill>
          <a:srgbClr val="22744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/>
            <a:t>Custom Weekend: Wednesday, Saturday</a:t>
          </a:r>
          <a:r>
            <a:rPr lang="en-US" baseline="0"/>
            <a:t> &amp; Sunday</a:t>
          </a:r>
          <a:endParaRPr lang="en-US" sz="1100" b="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13939</xdr:colOff>
      <xdr:row>165</xdr:row>
      <xdr:rowOff>65050</xdr:rowOff>
    </xdr:from>
    <xdr:to>
      <xdr:col>5</xdr:col>
      <xdr:colOff>928339</xdr:colOff>
      <xdr:row>170</xdr:row>
      <xdr:rowOff>26950</xdr:rowOff>
    </xdr:to>
    <xdr:pic>
      <xdr:nvPicPr>
        <xdr:cNvPr id="3" name="Graphic 2" descr="Home with solid fill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9AC4AB1-6C09-F1E2-FBC7-1F7394601F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3396476" y="33221343"/>
          <a:ext cx="914400" cy="914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7c650519e863f1e/Desktop/BEYOND%20BASICS/MS%20EXCEL%20SAMPLES/FORMULA%20TUTORIAL.xlsx" TargetMode="External"/><Relationship Id="rId1" Type="http://schemas.openxmlformats.org/officeDocument/2006/relationships/externalLinkPath" Target="/844bf9cf14afbe69/Desktop/MS%20EXCEL%20SAMPLES/FORMULA%20TUTORIA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eyon\Downloads\LESSON%204%20CUSTOMER%20(1).xlsx" TargetMode="External"/><Relationship Id="rId1" Type="http://schemas.openxmlformats.org/officeDocument/2006/relationships/externalLinkPath" Target="file:///C:\Users\beyon\Downloads\LESSON%204%20CUSTOMER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7c650519e863f1e/Desktop/BEYOND%20BASICS/LESSON%203/LESSON%203%20CUSTOMER.xlsx" TargetMode="External"/><Relationship Id="rId1" Type="http://schemas.openxmlformats.org/officeDocument/2006/relationships/externalLinkPath" Target="/37c650519e863f1e/Desktop/BEYOND%20BASICS/LESSON%203/LESSON%203%20CUSTOM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Basics"/>
      <sheetName val="Introduction to Functions"/>
      <sheetName val="AVERAGE"/>
      <sheetName val="MIN &amp; MAX"/>
      <sheetName val="Date &amp; Time"/>
      <sheetName val="Joining text and numbers"/>
      <sheetName val="IF statements"/>
      <sheetName val="VLOOKUP"/>
      <sheetName val="Conditional Functions"/>
      <sheetName val="Function Wizard"/>
      <sheetName val="Formula Errors"/>
      <sheetName val="Learn more"/>
      <sheetName val="FORMULA TUTORI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Table of Contents"/>
      <sheetName val="Chap_1"/>
      <sheetName val="C1.1"/>
      <sheetName val="C1.1S"/>
      <sheetName val="C1.2"/>
      <sheetName val="C1.2S"/>
      <sheetName val="Chap_2"/>
      <sheetName val="C2.1"/>
      <sheetName val="C2.2"/>
      <sheetName val="Chap_3"/>
      <sheetName val="Chap_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23">
          <cell r="G123">
            <v>45292</v>
          </cell>
        </row>
        <row r="124">
          <cell r="G124">
            <v>45306</v>
          </cell>
        </row>
        <row r="125">
          <cell r="G125">
            <v>45341</v>
          </cell>
        </row>
        <row r="126">
          <cell r="G126">
            <v>45380</v>
          </cell>
        </row>
        <row r="127">
          <cell r="G127">
            <v>45439</v>
          </cell>
        </row>
        <row r="128">
          <cell r="G128">
            <v>45462</v>
          </cell>
        </row>
        <row r="129">
          <cell r="G129">
            <v>45477</v>
          </cell>
        </row>
      </sheetData>
      <sheetData sheetId="9">
        <row r="18">
          <cell r="I18">
            <v>1</v>
          </cell>
        </row>
      </sheetData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Table of Contents"/>
      <sheetName val="Chap_1"/>
      <sheetName val="C1.1"/>
      <sheetName val="Chap_2"/>
      <sheetName val="C2.1"/>
      <sheetName val="C3.1"/>
      <sheetName val="C4.1"/>
      <sheetName val="C5.1"/>
      <sheetName val="Key_to_Success"/>
      <sheetName val="ULTIMATE_TE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73">
          <cell r="D73">
            <v>1.08</v>
          </cell>
        </row>
      </sheetData>
      <sheetData sheetId="8"/>
      <sheetData sheetId="9"/>
      <sheetData sheetId="10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1F0046-E043-4663-8C8F-FEF8F8C4ED36}" name="Table1" displayName="Table1" ref="D4:G24" totalsRowShown="0">
  <tableColumns count="4">
    <tableColumn id="1" xr3:uid="{8A55A2A4-54C6-4F6C-8A80-A6D2A725C9E6}" name="Invoice Date" dataDxfId="96"/>
    <tableColumn id="2" xr3:uid="{98BEEBDF-D7C6-429C-9F8B-4AC18D6B030E}" name="Day" dataDxfId="95"/>
    <tableColumn id="3" xr3:uid="{BC863984-A8C6-4BC2-A04E-5F1EE7090D08}" name="Month" dataDxfId="94"/>
    <tableColumn id="4" xr3:uid="{8BC28A5A-6522-419E-9F8B-ABB79BBB0996}" name="Year" dataDxfId="93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49D12DB-1AE1-4347-AC8E-729AB40260DE}" name="Table2" displayName="Table2" ref="D32:G52" totalsRowShown="0" headerRowDxfId="92" headerRowBorderDxfId="91" tableBorderDxfId="90">
  <tableColumns count="4">
    <tableColumn id="1" xr3:uid="{1DC91502-281F-42E5-BAD1-0814AC6B9B97}" name="Day"/>
    <tableColumn id="2" xr3:uid="{53965473-223D-472C-AA5D-B82CFE1EFC44}" name="Month"/>
    <tableColumn id="3" xr3:uid="{30EB6BCF-DC9F-4E60-9B0B-6AE3E498FF11}" name="Year"/>
    <tableColumn id="4" xr3:uid="{F380858D-5594-4E84-83EE-D9762602373C}" name="Date" dataDxfId="89"/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4CEC1B2-EF8C-471D-9B7D-66B699D080CB}" name="Table3" displayName="Table3" ref="D61:H77" totalsRowShown="0" headerRowDxfId="88" dataDxfId="87">
  <autoFilter ref="D61:H77" xr:uid="{1FE91077-3F0A-47E9-A2C6-742813B5DC25}"/>
  <tableColumns count="5">
    <tableColumn id="1" xr3:uid="{A00E8F49-067B-4FBF-B55B-6E57A222072E}" name="Order #" dataDxfId="86"/>
    <tableColumn id="2" xr3:uid="{F3B4F8D1-5E18-4E6A-950A-41662986F180}" name="Delivery Time" dataDxfId="85"/>
    <tableColumn id="3" xr3:uid="{7500FB86-B5BA-4CAB-AA22-92110B5F282F}" name="Hour" dataDxfId="84"/>
    <tableColumn id="4" xr3:uid="{72F8E413-C44F-4578-A541-AFB23E38874E}" name="Minute" dataDxfId="83"/>
    <tableColumn id="5" xr3:uid="{DBCCCCB8-E97E-4907-9A1B-603FAAA86FE0}" name="Second" dataDxfId="82"/>
  </tableColumns>
  <tableStyleInfo name="TableStyleMedium2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78FD422-9503-4D1F-A763-1D5F5FA5DAB3}" name="Table4" displayName="Table4" ref="D86:G102" totalsRowShown="0" headerRowDxfId="81" dataDxfId="80">
  <autoFilter ref="D86:G102" xr:uid="{7CC0FA67-141D-4C3C-8677-2D9CEA23F51D}"/>
  <tableColumns count="4">
    <tableColumn id="1" xr3:uid="{7417F623-A3DF-4EDA-BC0A-3A497316B9FA}" name="Hour" dataDxfId="79"/>
    <tableColumn id="2" xr3:uid="{F26C98D6-EC59-4A7A-BA32-ED8E0231C13A}" name="Minute" dataDxfId="78"/>
    <tableColumn id="3" xr3:uid="{A35B2D0D-16AD-4BE8-9B80-9B104BB10EB0}" name="Second" dataDxfId="77"/>
    <tableColumn id="4" xr3:uid="{21318DDA-D381-4E8E-ABF0-70BEB92C6D98}" name="Time" dataDxfId="76"/>
  </tableColumns>
  <tableStyleInfo name="TableStyleMedium2"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B578657-B794-4A36-8F05-E206AACEEC31}" name="Table111" displayName="Table111" ref="D4:G24" totalsRowShown="0">
  <tableColumns count="4">
    <tableColumn id="1" xr3:uid="{3DE577D2-95B1-4445-8526-80954C0D17FF}" name="Invoice Date" dataDxfId="33"/>
    <tableColumn id="2" xr3:uid="{92E71A62-3F36-4219-8615-5376377EB3D5}" name="Day" dataDxfId="32">
      <calculatedColumnFormula>DAY(Table111[[#This Row],[Invoice Date]])</calculatedColumnFormula>
    </tableColumn>
    <tableColumn id="3" xr3:uid="{303F6052-0FF6-4D24-AFDE-39595D0A2C5C}" name="Month" dataDxfId="31">
      <calculatedColumnFormula>MONTH(Table111[[#This Row],[Invoice Date]])</calculatedColumnFormula>
    </tableColumn>
    <tableColumn id="4" xr3:uid="{1FF1A40B-AB09-477F-A137-707EDD1721AD}" name="Year" dataDxfId="30">
      <calculatedColumnFormula>YEAR(Table111[[#This Row],[Invoice Date]])</calculatedColumnFormula>
    </tableColumn>
  </tableColumns>
  <tableStyleInfo name="TableStyleMedium2"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D72A2152-3965-4FDD-9620-9BDF196C4C92}" name="Table213" displayName="Table213" ref="D32:G52" totalsRowShown="0" headerRowDxfId="29" headerRowBorderDxfId="27" tableBorderDxfId="28">
  <tableColumns count="4">
    <tableColumn id="1" xr3:uid="{717E7A90-43D9-4645-B437-9A2327C4F1B2}" name="Day"/>
    <tableColumn id="2" xr3:uid="{E88AF5F9-BE95-4FF9-B485-F5EA44FBE957}" name="Month"/>
    <tableColumn id="3" xr3:uid="{CB5911F7-BFDA-403C-B82F-3B4E27C27117}" name="Year"/>
    <tableColumn id="4" xr3:uid="{A73D96C4-C0AF-4C5D-9D45-C088E3860483}" name="Date" dataDxfId="26">
      <calculatedColumnFormula>DATE(Table213[[#This Row],[Year]],Table213[[#This Row],[Month]],Table213[[#This Row],[Day]])</calculatedColumnFormula>
    </tableColumn>
  </tableColumns>
  <tableStyleInfo name="TableStyleMedium2"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7BA8A15-F7F5-4AA0-980D-AB593716FA1F}" name="Table314" displayName="Table314" ref="D61:H77" totalsRowShown="0" headerRowDxfId="25" dataDxfId="24">
  <autoFilter ref="D61:H77" xr:uid="{1FE91077-3F0A-47E9-A2C6-742813B5DC25}"/>
  <tableColumns count="5">
    <tableColumn id="1" xr3:uid="{120AD4A9-6D6A-4739-B38C-C5115FF07DA8}" name="Order #" dataDxfId="23"/>
    <tableColumn id="2" xr3:uid="{59618737-02AD-4F20-8C1F-41936D55C580}" name="Delivery Time" dataDxfId="22"/>
    <tableColumn id="3" xr3:uid="{70A605C3-703D-443A-BB26-256EFC6549E5}" name="Hour" dataDxfId="21">
      <calculatedColumnFormula>HOUR(Table314[[#This Row],[Delivery Time]])</calculatedColumnFormula>
    </tableColumn>
    <tableColumn id="4" xr3:uid="{6BF545A4-8F4B-4351-B83B-5B98662AB0E8}" name="Minute" dataDxfId="20">
      <calculatedColumnFormula>MINUTE(Table314[[#This Row],[Delivery Time]])</calculatedColumnFormula>
    </tableColumn>
    <tableColumn id="5" xr3:uid="{FC0E7F1B-1297-446F-921F-ED9D3C04C529}" name="Second" dataDxfId="19">
      <calculatedColumnFormula>SECOND(Table314[[#This Row],[Delivery Time]])</calculatedColumnFormula>
    </tableColumn>
  </tableColumns>
  <tableStyleInfo name="TableStyleMedium2"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AEB36CC1-F621-4203-981B-78A16347D3DD}" name="Table415" displayName="Table415" ref="D86:G102" totalsRowShown="0" headerRowDxfId="18" dataDxfId="17">
  <autoFilter ref="D86:G102" xr:uid="{7CC0FA67-141D-4C3C-8677-2D9CEA23F51D}"/>
  <tableColumns count="4">
    <tableColumn id="1" xr3:uid="{B38479D8-E8E2-4EDB-97D5-3990D404B598}" name="Hour" dataDxfId="16"/>
    <tableColumn id="2" xr3:uid="{FE3F4383-8D1C-48D2-BE87-71F387DF2385}" name="Minute" dataDxfId="15"/>
    <tableColumn id="3" xr3:uid="{85955FEC-C8F6-49FA-BA28-6AA4A0E10DF5}" name="Second" dataDxfId="14"/>
    <tableColumn id="4" xr3:uid="{8B406A7F-4E64-45C8-9562-46335508F605}" name="Time" dataDxfId="13">
      <calculatedColumnFormula>TIME(Table415[[#This Row],[Hour]],Table415[[#This Row],[Minute]],Table415[[#This Row],[Second]])</calculatedColumnFormula>
    </tableColumn>
  </tableColumns>
  <tableStyleInfo name="TableStyleMedium2"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4BD7A9E-C017-48DA-BA57-2B0B9FE2FB67}" name="Table5" displayName="Table5" ref="F59:I71" totalsRowShown="0">
  <tableColumns count="4">
    <tableColumn id="1" xr3:uid="{6807F59B-5D35-4C2D-8F9A-094567737643}" name="Investments" dataDxfId="75"/>
    <tableColumn id="2" xr3:uid="{B178D5A0-4A0A-4890-ACDB-CE4AB5381FBE}" name="Start date" dataDxfId="74"/>
    <tableColumn id="3" xr3:uid="{F3D66290-3DC4-45C9-AC27-B70E453EB37B}" name="Months to Maturity" dataDxfId="73"/>
    <tableColumn id="4" xr3:uid="{A7AF1ED6-376E-4793-A02D-EEC03191BADB}" name="Maturity Date" dataDxfId="12"/>
  </tableColumns>
  <tableStyleInfo name="TableStyleMedium21" showFirstColumn="0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7418BBC-CD99-4FDC-9FBA-F0225A616C06}" name="Table6" displayName="Table6" ref="F81:H90" totalsRowShown="0" headerRowDxfId="72">
  <tableColumns count="3">
    <tableColumn id="1" xr3:uid="{E6C358E1-4BB4-4CFB-8A8C-CD4A8206B2D5}" name="Next Training Date" dataDxfId="71"/>
    <tableColumn id="2" xr3:uid="{E4B80298-13E7-479A-8B8C-7EA0D3340C90}" name="Last Training" dataDxfId="70"/>
    <tableColumn id="3" xr3:uid="{18B5B332-B600-4D09-BB15-306B84E3D85F}" name="Last Training Date" dataDxfId="11"/>
  </tableColumns>
  <tableStyleInfo name="TableStyleMedium2" showFirstColumn="0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3930C978-95E7-4EC7-8DC7-92389B7711D2}" name="Table7" displayName="Table7" ref="F174:I183" totalsRowShown="0" headerRowDxfId="69" dataDxfId="68">
  <autoFilter ref="F174:I183" xr:uid="{3930C978-95E7-4EC7-8DC7-92389B7711D2}">
    <filterColumn colId="0" hiddenButton="1"/>
    <filterColumn colId="1" hiddenButton="1"/>
    <filterColumn colId="2" hiddenButton="1"/>
    <filterColumn colId="3" hiddenButton="1"/>
  </autoFilter>
  <tableColumns count="4">
    <tableColumn id="1" xr3:uid="{AB4E7575-D6BB-4729-9773-D678DD4CB446}" name="Project Start Date" dataDxfId="67"/>
    <tableColumn id="2" xr3:uid="{F09CE78D-3CD5-4088-A162-E10126D62594}" name="Project End Date" dataDxfId="66"/>
    <tableColumn id="3" xr3:uid="{C21E6354-2FA7-4932-BF13-01EF65404FBB}" name="Total Workdays excluding holidays" dataDxfId="10"/>
    <tableColumn id="4" xr3:uid="{9775F0EB-C18B-4DDE-A6CE-7319955FAA8A}" name="Total Workdays including holidays" dataDxfId="9"/>
  </tableColumns>
  <tableStyleInfo name="TableStyleMedium2" showFirstColumn="0" showLastColumn="0" showRowStripes="0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63EB3D1B-0583-47F6-8C7F-5C7DFD637C75}" name="Table516" displayName="Table516" ref="F59:I71" totalsRowShown="0">
  <tableColumns count="4">
    <tableColumn id="1" xr3:uid="{88947462-8660-4271-B9B5-FA2531D077D9}" name="Investments" dataDxfId="65"/>
    <tableColumn id="2" xr3:uid="{995051C8-50FF-4237-A60C-7183690EE2A7}" name="Start date" dataDxfId="64"/>
    <tableColumn id="3" xr3:uid="{565EE57F-D64B-47E7-AEF4-A34A615318D4}" name="Months to Maturity" dataDxfId="63"/>
    <tableColumn id="4" xr3:uid="{B093A851-7C0B-4CD7-977E-70B5C315D148}" name="Maturity Date" dataDxfId="62">
      <calculatedColumnFormula>EDATE(Table516[[#This Row],[Start date]],Table516[[#This Row],[Months to Maturity]])</calculatedColumnFormula>
    </tableColumn>
  </tableColumns>
  <tableStyleInfo name="TableStyleMedium21" showFirstColumn="0" showLastColumn="0" showRowStripes="0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3E16B06C-33AB-4896-B775-C571B9261BBD}" name="Table617" displayName="Table617" ref="F81:H90" totalsRowShown="0" headerRowDxfId="61">
  <tableColumns count="3">
    <tableColumn id="1" xr3:uid="{DC44EEC8-A674-4353-B298-4EF617420ED3}" name="Next Training Date" dataDxfId="60"/>
    <tableColumn id="2" xr3:uid="{CD4028D4-16A6-4F7F-BCC5-AB25C6B9970A}" name="Last Training" dataDxfId="59"/>
    <tableColumn id="3" xr3:uid="{48958C4A-97A4-4D3A-9D11-E11AD3C959E5}" name="Last Training Date" dataDxfId="58">
      <calculatedColumnFormula>EDATE(Table617[[#This Row],[Next Training Date]],-Table617[[#This Row],[Last Training]])</calculatedColumnFormula>
    </tableColumn>
  </tableColumns>
  <tableStyleInfo name="TableStyleMedium2" showFirstColumn="0" showLastColumn="0" showRowStripes="0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60E88344-90B1-45C7-A875-B0E3FE75653C}" name="Table718" displayName="Table718" ref="F174:I183" totalsRowShown="0" headerRowDxfId="57" dataDxfId="56">
  <autoFilter ref="F174:I183" xr:uid="{3930C978-95E7-4EC7-8DC7-92389B7711D2}">
    <filterColumn colId="0" hiddenButton="1"/>
    <filterColumn colId="1" hiddenButton="1"/>
    <filterColumn colId="2" hiddenButton="1"/>
    <filterColumn colId="3" hiddenButton="1"/>
  </autoFilter>
  <tableColumns count="4">
    <tableColumn id="1" xr3:uid="{5B16AC71-47C2-49B6-A6A0-AE4F681951E9}" name="Project Start Date" dataDxfId="55"/>
    <tableColumn id="2" xr3:uid="{33D85A6F-E553-43A2-B053-03985EAFD767}" name="Project End Date" dataDxfId="54"/>
    <tableColumn id="3" xr3:uid="{69089A56-7779-40C2-9C35-0FE49F47D6F9}" name="Total Workdays excluding holidays" dataDxfId="53">
      <calculatedColumnFormula>NETWORKDAYS(Table718[[#This Row],[Project Start Date]],Table718[[#This Row],[Project End Date]])&amp;" days"</calculatedColumnFormula>
    </tableColumn>
    <tableColumn id="4" xr3:uid="{E77DA0A2-8EEC-47C8-BCCD-042FCA1F4EFD}" name="Total Workdays including holidays" dataDxfId="52">
      <calculatedColumnFormula>NETWORKDAYS(Table718[[#This Row],[Project Start Date]],Table718[[#This Row],[Project End Date]],Holidays)&amp;" days"</calculatedColumnFormula>
    </tableColumn>
  </tableColumns>
  <tableStyleInfo name="TableStyleMedium2" showFirstColumn="0" showLastColumn="0" showRowStripes="0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D04FE6AC-E8B2-4BC6-B6F6-878331A46FC2}" name="Table8" displayName="Table8" ref="C63:H75" totalsRowShown="0">
  <tableColumns count="6">
    <tableColumn id="1" xr3:uid="{CCE5AA22-581A-490D-8AD0-27DAC9441250}" name="Start date" dataDxfId="51"/>
    <tableColumn id="2" xr3:uid="{FC94B0EE-DCE0-4AC3-A92D-5197CA2C4A34}" name="End date" dataDxfId="50"/>
    <tableColumn id="3" xr3:uid="{2B7D1225-6722-451B-B8C4-BC2F86462BB5}" name="Years" dataDxfId="8"/>
    <tableColumn id="4" xr3:uid="{07BC6EEC-2131-404C-ABC3-F1FA01C5E91A}" name="Months" dataDxfId="7"/>
    <tableColumn id="5" xr3:uid="{03D06E5C-6E0D-496B-8D8F-9BFDABFC4D2F}" name="Days" dataDxfId="6"/>
    <tableColumn id="6" xr3:uid="{34CCF0DC-575C-4B26-AAFA-E1333FD6BB5E}" name="Weeks" dataDxfId="5"/>
  </tableColumns>
  <tableStyleInfo name="TableStyleMedium2" showFirstColumn="0" showLastColumn="0" showRowStripes="0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B83B2B28-8ABC-48CA-892D-94FE2D54F2FD}" name="Table9" displayName="Table9" ref="C94:H103" headerRowDxfId="49">
  <tableColumns count="6">
    <tableColumn id="4" xr3:uid="{903D6111-F4A6-4BB5-86AE-422371D0DC9F}" name="Employee Name" dataDxfId="48"/>
    <tableColumn id="1" xr3:uid="{B801F7AC-08C3-492E-A267-0237233AC42C}" name="Year of Birth" totalsRowLabel="Total" dataDxfId="47"/>
    <tableColumn id="2" xr3:uid="{491D803F-360F-40CF-9BD0-8881B4E0B3C7}" name="Age in Years" dataDxfId="4"/>
    <tableColumn id="3" xr3:uid="{E998A043-E066-4D9A-BDC3-56844FDA2933}" name="Age in Months" dataDxfId="3"/>
    <tableColumn id="5" xr3:uid="{02B3A80C-7AF4-4E8D-A4B1-9BA1D9E8A90A}" name="Age in Years &amp; Months" totalsRowFunction="count" dataDxfId="2"/>
    <tableColumn id="6" xr3:uid="{E535AAA8-6910-437E-BD09-14EE14D609C6}" name="Days left for Birthday" dataDxfId="1"/>
  </tableColumns>
  <tableStyleInfo name="TableStyleMedium2" showFirstColumn="0" showLastColumn="0" showRowStripes="0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65D2ED10-3CD3-4AAD-8789-1BA5A53ECC11}" name="Table1012" displayName="Table1012" ref="D7:G16" totalsRowShown="0" headerRowDxfId="46">
  <tableColumns count="4">
    <tableColumn id="4" xr3:uid="{A86FC536-DF6E-4C4E-A5E9-797595C507D1}" name="Employee Name"/>
    <tableColumn id="1" xr3:uid="{97CA2468-7844-4723-B60B-F80521C83A41}" name="Time In " dataDxfId="45"/>
    <tableColumn id="2" xr3:uid="{9926F98D-8079-4FAB-826B-1C86746D24EB}" name="Time Out" dataDxfId="44"/>
    <tableColumn id="3" xr3:uid="{1D88BCD7-4F03-4641-A729-5174B9CAB8CD}" name="Hours Worked" dataDxfId="0"/>
  </tableColumns>
  <tableStyleInfo name="TableStyleMedium2" showFirstColumn="0" showLastColumn="0" showRowStripes="0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6CB9B112-B1B3-4846-962E-DA3C34373287}" name="Table822" displayName="Table822" ref="C63:H75" totalsRowShown="0">
  <tableColumns count="6">
    <tableColumn id="1" xr3:uid="{3444E229-A9F8-4417-9BD7-5B4F3A7041C0}" name="Start date" dataDxfId="43"/>
    <tableColumn id="2" xr3:uid="{0AABD852-5DD3-45E6-B4D2-EAB5F9B3515F}" name="End date" dataDxfId="42"/>
    <tableColumn id="3" xr3:uid="{486DC407-6284-4F80-AC16-FA44C234C89A}" name="Years">
      <calculatedColumnFormula>DATEDIF(Table822[[#This Row],[Start date]],Table822[[#This Row],[End date]],"Y")&amp;" years"</calculatedColumnFormula>
    </tableColumn>
    <tableColumn id="4" xr3:uid="{8DDCB60B-3545-4276-9714-3F15E131255B}" name="Months">
      <calculatedColumnFormula>DATEDIF(Table822[[#This Row],[Start date]],Table822[[#This Row],[End date]],"M")&amp;" months"</calculatedColumnFormula>
    </tableColumn>
    <tableColumn id="5" xr3:uid="{62AFC2DF-DCAD-482A-A2C9-ADDBFD66EE41}" name="Days">
      <calculatedColumnFormula>DATEDIF(Table822[[#This Row],[Start date]],Table822[[#This Row],[End date]],"D")&amp;" days"</calculatedColumnFormula>
    </tableColumn>
    <tableColumn id="6" xr3:uid="{580DC35F-9583-4F6B-94B5-F50A6A56779C}" name="Weeks" dataDxfId="41">
      <calculatedColumnFormula>FIXED(DATEDIF(Table822[[#This Row],[Start date]],Table822[[#This Row],[End date]],"D")/7,0)&amp;" weeks"</calculatedColumnFormula>
    </tableColumn>
  </tableColumns>
  <tableStyleInfo name="TableStyleMedium2" showFirstColumn="0" showLastColumn="0" showRowStripes="0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2DEC73D5-B74D-4C7F-9D77-53D61DFD0072}" name="Table923" displayName="Table923" ref="C94:H103" headerRowDxfId="40">
  <tableColumns count="6">
    <tableColumn id="4" xr3:uid="{897E40D6-442C-4581-8EB2-9D9ADE00E4FA}" name="Employee Name" dataDxfId="39"/>
    <tableColumn id="1" xr3:uid="{942C0D24-B9E6-4A91-BE95-72DEAC5B99D0}" name="Year of Birth" totalsRowLabel="Total" dataDxfId="38"/>
    <tableColumn id="2" xr3:uid="{341A087C-ECF7-4F99-AAD4-E40878225B34}" name="Age in Years">
      <calculatedColumnFormula>DATEDIF(Table923[[#This Row],[Year of Birth]],TODAY(),"y")</calculatedColumnFormula>
    </tableColumn>
    <tableColumn id="3" xr3:uid="{8CA55549-8383-4B4F-AFCE-7FCD7817B3D1}" name="Age in Months">
      <calculatedColumnFormula>DATEDIF(Table923[[#This Row],[Year of Birth]],TODAY(),"ym")</calculatedColumnFormula>
    </tableColumn>
    <tableColumn id="5" xr3:uid="{B55A6CEE-7B90-4183-85AF-D6A8D0A9B0B9}" name="Age in Years &amp; Months" totalsRowFunction="count">
      <calculatedColumnFormula>_xlfn.CONCAT(DATEDIF(Table923[[#This Row],[Year of Birth]],TODAY(),"y")," years &amp; ",DATEDIF(Table923[[#This Row],[Year of Birth]],TODAY(),"ym")," months old")</calculatedColumnFormula>
    </tableColumn>
    <tableColumn id="6" xr3:uid="{98154A9D-9095-4D46-967B-E4F4ECD03ED2}" name="Days left for Birthday">
      <calculatedColumnFormula>365-DATEDIF(Table923[[#This Row],[Year of Birth]],TODAY(),"yd")&amp;" days to go"</calculatedColumnFormula>
    </tableColumn>
  </tableColumns>
  <tableStyleInfo name="TableStyleMedium2" showFirstColumn="0" showLastColumn="0" showRowStripes="0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A0B6B39-EF88-4FE9-8B41-837DE939B45A}" name="Table101224" displayName="Table101224" ref="D7:G16" totalsRowShown="0" headerRowDxfId="37">
  <tableColumns count="4">
    <tableColumn id="4" xr3:uid="{0EFA3BF2-3EA3-461E-9A4B-BD7734022BFA}" name="Employee Name"/>
    <tableColumn id="1" xr3:uid="{92006860-0AE2-4B55-B76E-49435B036DFD}" name="Time In " dataDxfId="36"/>
    <tableColumn id="2" xr3:uid="{9E2BEE76-2197-4DCC-98F4-BC1C5C700BB7}" name="Time Out" dataDxfId="35"/>
    <tableColumn id="3" xr3:uid="{ED11A4EA-E0E1-4482-A47E-A12B64BC5EB3}" name="Hours Worked" dataDxfId="34">
      <calculatedColumnFormula>((Table101224[[#This Row],[Time Out]]-Table101224[[#This Row],[Time In ]])*24)-break&amp;" hours"</calculatedColumnFormula>
    </tableColumn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3.emf"/><Relationship Id="rId4" Type="http://schemas.openxmlformats.org/officeDocument/2006/relationships/oleObject" Target="../embeddings/oleObject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4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drawing" Target="../drawings/drawing5.xml"/><Relationship Id="rId5" Type="http://schemas.openxmlformats.org/officeDocument/2006/relationships/table" Target="../tables/table8.xml"/><Relationship Id="rId4" Type="http://schemas.openxmlformats.org/officeDocument/2006/relationships/table" Target="../tables/table7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4.bin"/><Relationship Id="rId3" Type="http://schemas.openxmlformats.org/officeDocument/2006/relationships/vmlDrawing" Target="../drawings/vmlDrawing2.vml"/><Relationship Id="rId7" Type="http://schemas.openxmlformats.org/officeDocument/2006/relationships/image" Target="../media/image19.emf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3.bin"/><Relationship Id="rId11" Type="http://schemas.openxmlformats.org/officeDocument/2006/relationships/image" Target="../media/image21.emf"/><Relationship Id="rId5" Type="http://schemas.openxmlformats.org/officeDocument/2006/relationships/image" Target="../media/image18.emf"/><Relationship Id="rId10" Type="http://schemas.openxmlformats.org/officeDocument/2006/relationships/oleObject" Target="../embeddings/oleObject5.bin"/><Relationship Id="rId4" Type="http://schemas.openxmlformats.org/officeDocument/2006/relationships/oleObject" Target="../embeddings/oleObject2.bin"/><Relationship Id="rId9" Type="http://schemas.openxmlformats.org/officeDocument/2006/relationships/image" Target="../media/image20.emf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table" Target="../tables/table9.xml"/><Relationship Id="rId1" Type="http://schemas.openxmlformats.org/officeDocument/2006/relationships/drawing" Target="../drawings/drawing9.xml"/><Relationship Id="rId4" Type="http://schemas.openxmlformats.org/officeDocument/2006/relationships/table" Target="../tables/table11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3.xml"/><Relationship Id="rId2" Type="http://schemas.openxmlformats.org/officeDocument/2006/relationships/table" Target="../tables/table12.xml"/><Relationship Id="rId1" Type="http://schemas.openxmlformats.org/officeDocument/2006/relationships/drawing" Target="../drawings/drawing10.xml"/><Relationship Id="rId4" Type="http://schemas.openxmlformats.org/officeDocument/2006/relationships/table" Target="../tables/table14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6.xml"/><Relationship Id="rId2" Type="http://schemas.openxmlformats.org/officeDocument/2006/relationships/table" Target="../tables/table15.xml"/><Relationship Id="rId1" Type="http://schemas.openxmlformats.org/officeDocument/2006/relationships/drawing" Target="../drawings/drawing11.xml"/><Relationship Id="rId4" Type="http://schemas.openxmlformats.org/officeDocument/2006/relationships/table" Target="../tables/table17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0.xml"/><Relationship Id="rId2" Type="http://schemas.openxmlformats.org/officeDocument/2006/relationships/table" Target="../tables/table19.xml"/><Relationship Id="rId1" Type="http://schemas.openxmlformats.org/officeDocument/2006/relationships/table" Target="../tables/table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55849-6F6F-4A6F-85C7-8D7F50EA27E2}">
  <sheetPr>
    <tabColor rgb="FF217346"/>
    <pageSetUpPr autoPageBreaks="0"/>
  </sheetPr>
  <dimension ref="A1:A5"/>
  <sheetViews>
    <sheetView showGridLines="0" showRowColHeaders="0" tabSelected="1" zoomScale="115" zoomScaleNormal="115" workbookViewId="0"/>
  </sheetViews>
  <sheetFormatPr defaultColWidth="11.140625" defaultRowHeight="20.25" customHeight="1" x14ac:dyDescent="0.25"/>
  <cols>
    <col min="1" max="1" width="129.7109375" style="2" customWidth="1"/>
    <col min="2" max="2" width="3.5703125" style="2" customWidth="1"/>
    <col min="3" max="16384" width="11.140625" style="2"/>
  </cols>
  <sheetData>
    <row r="1" spans="1:1" ht="20.25" customHeight="1" x14ac:dyDescent="1.25">
      <c r="A1" s="1"/>
    </row>
    <row r="2" spans="1:1" ht="102" customHeight="1" x14ac:dyDescent="0.25">
      <c r="A2" s="10" t="s">
        <v>1</v>
      </c>
    </row>
    <row r="3" spans="1:1" ht="45" x14ac:dyDescent="0.35">
      <c r="A3" s="3" t="s">
        <v>19</v>
      </c>
    </row>
    <row r="4" spans="1:1" ht="264" customHeight="1" x14ac:dyDescent="0.25">
      <c r="A4" s="4" t="s">
        <v>0</v>
      </c>
    </row>
    <row r="5" spans="1:1" ht="20.25" customHeight="1" x14ac:dyDescent="0.35">
      <c r="A5" s="3"/>
    </row>
  </sheetData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ABEEC-437F-4093-85FE-7ACC2FDC3DFC}">
  <sheetPr>
    <tabColor theme="5" tint="-0.249977111117893"/>
  </sheetPr>
  <dimension ref="C1:L108"/>
  <sheetViews>
    <sheetView showGridLines="0" showRowColHeaders="0" zoomScale="130" zoomScaleNormal="130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6384" width="9.140625" style="5"/>
  </cols>
  <sheetData>
    <row r="1" spans="4:11" s="8" customFormat="1" ht="44.25" customHeight="1" thickBot="1" x14ac:dyDescent="0.3">
      <c r="H1" s="9" t="s">
        <v>2</v>
      </c>
    </row>
    <row r="7" spans="4:11" x14ac:dyDescent="0.25">
      <c r="H7"/>
    </row>
    <row r="10" spans="4:11" x14ac:dyDescent="0.25">
      <c r="D10" s="87"/>
      <c r="E10" s="88"/>
      <c r="F10" s="88"/>
      <c r="G10" s="88"/>
      <c r="H10" s="88"/>
      <c r="I10" s="88"/>
      <c r="J10" s="88"/>
      <c r="K10" s="89"/>
    </row>
    <row r="11" spans="4:11" x14ac:dyDescent="0.25">
      <c r="D11" s="90"/>
      <c r="E11" s="91"/>
      <c r="F11" s="91"/>
      <c r="G11" s="91"/>
      <c r="H11" s="91"/>
      <c r="I11" s="91"/>
      <c r="J11" s="91"/>
      <c r="K11" s="92"/>
    </row>
    <row r="12" spans="4:11" x14ac:dyDescent="0.25">
      <c r="D12" s="90"/>
      <c r="E12" s="91"/>
      <c r="F12" s="91"/>
      <c r="G12" s="91"/>
      <c r="H12" s="91"/>
      <c r="I12" s="91"/>
      <c r="J12" s="91"/>
      <c r="K12" s="92"/>
    </row>
    <row r="13" spans="4:11" x14ac:dyDescent="0.25">
      <c r="D13" s="93"/>
      <c r="E13" s="94"/>
      <c r="F13" s="94"/>
      <c r="G13" s="94"/>
      <c r="H13" s="94"/>
      <c r="I13" s="94"/>
      <c r="J13" s="94"/>
      <c r="K13" s="95"/>
    </row>
    <row r="14" spans="4:11" x14ac:dyDescent="0.25">
      <c r="D14" s="87"/>
      <c r="E14" s="88"/>
      <c r="F14" s="88"/>
      <c r="G14" s="88"/>
      <c r="H14" s="88"/>
      <c r="I14" s="88"/>
      <c r="J14" s="88"/>
      <c r="K14" s="89"/>
    </row>
    <row r="15" spans="4:11" x14ac:dyDescent="0.25">
      <c r="D15" s="90"/>
      <c r="E15" s="91"/>
      <c r="F15" s="91"/>
      <c r="G15" s="91"/>
      <c r="H15" s="91"/>
      <c r="I15" s="91"/>
      <c r="J15" s="91"/>
      <c r="K15" s="92"/>
    </row>
    <row r="16" spans="4:11" x14ac:dyDescent="0.25">
      <c r="D16" s="90"/>
      <c r="E16" s="91"/>
      <c r="F16" s="91"/>
      <c r="G16" s="91"/>
      <c r="H16" s="91"/>
      <c r="I16" s="91"/>
      <c r="J16" s="91"/>
      <c r="K16" s="92"/>
    </row>
    <row r="17" spans="4:11" x14ac:dyDescent="0.25">
      <c r="D17" s="93"/>
      <c r="E17" s="94"/>
      <c r="F17" s="94"/>
      <c r="G17" s="94"/>
      <c r="H17" s="94"/>
      <c r="I17" s="94"/>
      <c r="J17" s="94"/>
      <c r="K17" s="95"/>
    </row>
    <row r="18" spans="4:11" x14ac:dyDescent="0.25">
      <c r="D18" s="87"/>
      <c r="E18" s="88"/>
      <c r="F18" s="88"/>
      <c r="G18" s="88"/>
      <c r="H18" s="88"/>
      <c r="I18" s="88"/>
      <c r="J18" s="88"/>
      <c r="K18" s="89"/>
    </row>
    <row r="19" spans="4:11" x14ac:dyDescent="0.25">
      <c r="D19" s="90"/>
      <c r="E19" s="91"/>
      <c r="F19" s="91"/>
      <c r="G19" s="91"/>
      <c r="H19" s="91"/>
      <c r="I19" s="91"/>
      <c r="J19" s="91"/>
      <c r="K19" s="92"/>
    </row>
    <row r="20" spans="4:11" x14ac:dyDescent="0.25">
      <c r="D20" s="90"/>
      <c r="E20" s="91"/>
      <c r="F20" s="91"/>
      <c r="G20" s="91"/>
      <c r="H20" s="91"/>
      <c r="I20" s="91"/>
      <c r="J20" s="91"/>
      <c r="K20" s="92"/>
    </row>
    <row r="21" spans="4:11" x14ac:dyDescent="0.25">
      <c r="D21" s="93"/>
      <c r="E21" s="94"/>
      <c r="F21" s="94"/>
      <c r="G21" s="94"/>
      <c r="H21" s="94"/>
      <c r="I21" s="94"/>
      <c r="J21" s="94"/>
      <c r="K21" s="95"/>
    </row>
    <row r="22" spans="4:11" x14ac:dyDescent="0.25">
      <c r="D22" s="87"/>
      <c r="E22" s="88"/>
      <c r="F22" s="88"/>
      <c r="G22" s="88"/>
      <c r="H22" s="88"/>
      <c r="I22" s="88"/>
      <c r="J22" s="88"/>
      <c r="K22" s="89"/>
    </row>
    <row r="23" spans="4:11" x14ac:dyDescent="0.25">
      <c r="D23" s="90"/>
      <c r="E23" s="91"/>
      <c r="F23" s="91"/>
      <c r="G23" s="91"/>
      <c r="H23" s="91"/>
      <c r="I23" s="91"/>
      <c r="J23" s="91"/>
      <c r="K23" s="92"/>
    </row>
    <row r="24" spans="4:11" x14ac:dyDescent="0.25">
      <c r="D24" s="90"/>
      <c r="E24" s="91"/>
      <c r="F24" s="91"/>
      <c r="G24" s="91"/>
      <c r="H24" s="91"/>
      <c r="I24" s="91"/>
      <c r="J24" s="91"/>
      <c r="K24" s="92"/>
    </row>
    <row r="25" spans="4:11" x14ac:dyDescent="0.25">
      <c r="D25" s="93"/>
      <c r="E25" s="94"/>
      <c r="F25" s="94"/>
      <c r="G25" s="94"/>
      <c r="H25" s="94"/>
      <c r="I25" s="94"/>
      <c r="J25" s="94"/>
      <c r="K25" s="95"/>
    </row>
    <row r="26" spans="4:11" x14ac:dyDescent="0.25">
      <c r="D26" s="87"/>
      <c r="E26" s="88"/>
      <c r="F26" s="88"/>
      <c r="G26" s="88"/>
      <c r="H26" s="88"/>
      <c r="I26" s="88"/>
      <c r="J26" s="88"/>
      <c r="K26" s="89"/>
    </row>
    <row r="27" spans="4:11" x14ac:dyDescent="0.25">
      <c r="D27" s="90"/>
      <c r="E27" s="91"/>
      <c r="F27" s="91"/>
      <c r="G27" s="91"/>
      <c r="H27" s="91"/>
      <c r="I27" s="91"/>
      <c r="J27" s="91"/>
      <c r="K27" s="92"/>
    </row>
    <row r="28" spans="4:11" x14ac:dyDescent="0.25">
      <c r="D28" s="90"/>
      <c r="E28" s="91"/>
      <c r="F28" s="91"/>
      <c r="G28" s="91"/>
      <c r="H28" s="91"/>
      <c r="I28" s="91"/>
      <c r="J28" s="91"/>
      <c r="K28" s="92"/>
    </row>
    <row r="29" spans="4:11" x14ac:dyDescent="0.25">
      <c r="D29" s="93"/>
      <c r="E29" s="94"/>
      <c r="F29" s="94"/>
      <c r="G29" s="94"/>
      <c r="H29" s="94"/>
      <c r="I29" s="94"/>
      <c r="J29" s="94"/>
      <c r="K29" s="95"/>
    </row>
    <row r="30" spans="4:11" x14ac:dyDescent="0.25">
      <c r="D30" s="87"/>
      <c r="E30" s="88"/>
      <c r="F30" s="88"/>
      <c r="G30" s="88"/>
      <c r="H30" s="88"/>
      <c r="I30" s="88"/>
      <c r="J30" s="88"/>
      <c r="K30" s="89"/>
    </row>
    <row r="31" spans="4:11" x14ac:dyDescent="0.25">
      <c r="D31" s="90"/>
      <c r="E31" s="91"/>
      <c r="F31" s="91"/>
      <c r="G31" s="91"/>
      <c r="H31" s="91"/>
      <c r="I31" s="91"/>
      <c r="J31" s="91"/>
      <c r="K31" s="92"/>
    </row>
    <row r="32" spans="4:11" x14ac:dyDescent="0.25">
      <c r="D32" s="90"/>
      <c r="E32" s="91"/>
      <c r="F32" s="91"/>
      <c r="G32" s="91"/>
      <c r="H32" s="91"/>
      <c r="I32" s="91"/>
      <c r="J32" s="91"/>
      <c r="K32" s="92"/>
    </row>
    <row r="33" spans="4:11" x14ac:dyDescent="0.25">
      <c r="D33" s="93"/>
      <c r="E33" s="94"/>
      <c r="F33" s="94"/>
      <c r="G33" s="94"/>
      <c r="H33" s="94"/>
      <c r="I33" s="94"/>
      <c r="J33" s="94"/>
      <c r="K33" s="95"/>
    </row>
    <row r="34" spans="4:11" x14ac:dyDescent="0.25">
      <c r="D34" s="87"/>
      <c r="E34" s="88"/>
      <c r="F34" s="88"/>
      <c r="G34" s="88"/>
      <c r="H34" s="88"/>
      <c r="I34" s="88"/>
      <c r="J34" s="88"/>
      <c r="K34" s="89"/>
    </row>
    <row r="35" spans="4:11" x14ac:dyDescent="0.25">
      <c r="D35" s="90"/>
      <c r="E35" s="91"/>
      <c r="F35" s="91"/>
      <c r="G35" s="91"/>
      <c r="H35" s="91"/>
      <c r="I35" s="91"/>
      <c r="J35" s="91"/>
      <c r="K35" s="92"/>
    </row>
    <row r="36" spans="4:11" x14ac:dyDescent="0.25">
      <c r="D36" s="90"/>
      <c r="E36" s="91"/>
      <c r="F36" s="91"/>
      <c r="G36" s="91"/>
      <c r="H36" s="91"/>
      <c r="I36" s="91"/>
      <c r="J36" s="91"/>
      <c r="K36" s="92"/>
    </row>
    <row r="37" spans="4:11" x14ac:dyDescent="0.25">
      <c r="D37" s="93"/>
      <c r="E37" s="94"/>
      <c r="F37" s="94"/>
      <c r="G37" s="94"/>
      <c r="H37" s="94"/>
      <c r="I37" s="94"/>
      <c r="J37" s="94"/>
      <c r="K37" s="95"/>
    </row>
    <row r="54" spans="3:12" ht="15.75" thickBot="1" x14ac:dyDescent="0.3"/>
    <row r="55" spans="3:12" ht="15" customHeight="1" x14ac:dyDescent="0.25">
      <c r="C55" s="96" t="s">
        <v>3</v>
      </c>
      <c r="D55" s="97"/>
      <c r="E55" s="97"/>
      <c r="F55" s="97"/>
      <c r="G55" s="97"/>
      <c r="H55" s="97"/>
      <c r="I55" s="97"/>
      <c r="J55" s="97"/>
      <c r="K55" s="97"/>
      <c r="L55" s="98"/>
    </row>
    <row r="56" spans="3:12" x14ac:dyDescent="0.25">
      <c r="C56" s="99"/>
      <c r="D56" s="100"/>
      <c r="E56" s="100"/>
      <c r="F56" s="100"/>
      <c r="G56" s="100"/>
      <c r="H56" s="100"/>
      <c r="I56" s="100"/>
      <c r="J56" s="100"/>
      <c r="K56" s="100"/>
      <c r="L56" s="101"/>
    </row>
    <row r="57" spans="3:12" ht="15.75" thickBot="1" x14ac:dyDescent="0.3">
      <c r="C57" s="102"/>
      <c r="D57" s="103"/>
      <c r="E57" s="103"/>
      <c r="F57" s="103"/>
      <c r="G57" s="103"/>
      <c r="H57" s="103"/>
      <c r="I57" s="103"/>
      <c r="J57" s="103"/>
      <c r="K57" s="103"/>
      <c r="L57" s="104"/>
    </row>
    <row r="58" spans="3:12" x14ac:dyDescent="0.25">
      <c r="C58" s="96" t="s">
        <v>4</v>
      </c>
      <c r="D58" s="97"/>
      <c r="E58" s="97"/>
      <c r="F58" s="97"/>
      <c r="G58" s="97"/>
      <c r="H58" s="97"/>
      <c r="I58" s="97"/>
      <c r="J58" s="97"/>
      <c r="K58" s="97"/>
      <c r="L58" s="98"/>
    </row>
    <row r="59" spans="3:12" x14ac:dyDescent="0.25">
      <c r="C59" s="99"/>
      <c r="D59" s="100"/>
      <c r="E59" s="100"/>
      <c r="F59" s="100"/>
      <c r="G59" s="100"/>
      <c r="H59" s="100"/>
      <c r="I59" s="100"/>
      <c r="J59" s="100"/>
      <c r="K59" s="100"/>
      <c r="L59" s="101"/>
    </row>
    <row r="60" spans="3:12" ht="15.75" thickBot="1" x14ac:dyDescent="0.3">
      <c r="C60" s="102"/>
      <c r="D60" s="103"/>
      <c r="E60" s="103"/>
      <c r="F60" s="103"/>
      <c r="G60" s="103"/>
      <c r="H60" s="103"/>
      <c r="I60" s="103"/>
      <c r="J60" s="103"/>
      <c r="K60" s="103"/>
      <c r="L60" s="104"/>
    </row>
    <row r="61" spans="3:12" ht="15" customHeight="1" x14ac:dyDescent="0.25">
      <c r="C61" s="96" t="s">
        <v>5</v>
      </c>
      <c r="D61" s="97"/>
      <c r="E61" s="97"/>
      <c r="F61" s="97"/>
      <c r="G61" s="97"/>
      <c r="H61" s="97"/>
      <c r="I61" s="97"/>
      <c r="J61" s="97"/>
      <c r="K61" s="97"/>
      <c r="L61" s="98"/>
    </row>
    <row r="62" spans="3:12" x14ac:dyDescent="0.25">
      <c r="C62" s="99"/>
      <c r="D62" s="100"/>
      <c r="E62" s="100"/>
      <c r="F62" s="100"/>
      <c r="G62" s="100"/>
      <c r="H62" s="100"/>
      <c r="I62" s="100"/>
      <c r="J62" s="100"/>
      <c r="K62" s="100"/>
      <c r="L62" s="101"/>
    </row>
    <row r="63" spans="3:12" ht="15.75" thickBot="1" x14ac:dyDescent="0.3">
      <c r="C63" s="102"/>
      <c r="D63" s="103"/>
      <c r="E63" s="103"/>
      <c r="F63" s="103"/>
      <c r="G63" s="103"/>
      <c r="H63" s="103"/>
      <c r="I63" s="103"/>
      <c r="J63" s="103"/>
      <c r="K63" s="103"/>
      <c r="L63" s="104"/>
    </row>
    <row r="64" spans="3:12" x14ac:dyDescent="0.25">
      <c r="C64" s="96" t="s">
        <v>6</v>
      </c>
      <c r="D64" s="97"/>
      <c r="E64" s="97"/>
      <c r="F64" s="97"/>
      <c r="G64" s="97"/>
      <c r="H64" s="97"/>
      <c r="I64" s="97"/>
      <c r="J64" s="97"/>
      <c r="K64" s="97"/>
      <c r="L64" s="98"/>
    </row>
    <row r="65" spans="3:12" x14ac:dyDescent="0.25">
      <c r="C65" s="99"/>
      <c r="D65" s="100"/>
      <c r="E65" s="100"/>
      <c r="F65" s="100"/>
      <c r="G65" s="100"/>
      <c r="H65" s="100"/>
      <c r="I65" s="100"/>
      <c r="J65" s="100"/>
      <c r="K65" s="100"/>
      <c r="L65" s="101"/>
    </row>
    <row r="66" spans="3:12" ht="15.75" thickBot="1" x14ac:dyDescent="0.3">
      <c r="C66" s="102"/>
      <c r="D66" s="103"/>
      <c r="E66" s="103"/>
      <c r="F66" s="103"/>
      <c r="G66" s="103"/>
      <c r="H66" s="103"/>
      <c r="I66" s="103"/>
      <c r="J66" s="103"/>
      <c r="K66" s="103"/>
      <c r="L66" s="104"/>
    </row>
    <row r="67" spans="3:12" x14ac:dyDescent="0.25">
      <c r="C67" s="96" t="s">
        <v>7</v>
      </c>
      <c r="D67" s="97"/>
      <c r="E67" s="97"/>
      <c r="F67" s="97"/>
      <c r="G67" s="97"/>
      <c r="H67" s="97"/>
      <c r="I67" s="97"/>
      <c r="J67" s="97"/>
      <c r="K67" s="97"/>
      <c r="L67" s="98"/>
    </row>
    <row r="68" spans="3:12" x14ac:dyDescent="0.25">
      <c r="C68" s="99"/>
      <c r="D68" s="100"/>
      <c r="E68" s="100"/>
      <c r="F68" s="100"/>
      <c r="G68" s="100"/>
      <c r="H68" s="100"/>
      <c r="I68" s="100"/>
      <c r="J68" s="100"/>
      <c r="K68" s="100"/>
      <c r="L68" s="101"/>
    </row>
    <row r="69" spans="3:12" ht="15.75" thickBot="1" x14ac:dyDescent="0.3">
      <c r="C69" s="102"/>
      <c r="D69" s="103"/>
      <c r="E69" s="103"/>
      <c r="F69" s="103"/>
      <c r="G69" s="103"/>
      <c r="H69" s="103"/>
      <c r="I69" s="103"/>
      <c r="J69" s="103"/>
      <c r="K69" s="103"/>
      <c r="L69" s="104"/>
    </row>
    <row r="70" spans="3:12" x14ac:dyDescent="0.25">
      <c r="C70" s="96" t="s">
        <v>8</v>
      </c>
      <c r="D70" s="97"/>
      <c r="E70" s="97"/>
      <c r="F70" s="97"/>
      <c r="G70" s="97"/>
      <c r="H70" s="97"/>
      <c r="I70" s="97"/>
      <c r="J70" s="97"/>
      <c r="K70" s="97"/>
      <c r="L70" s="98"/>
    </row>
    <row r="71" spans="3:12" x14ac:dyDescent="0.25">
      <c r="C71" s="99"/>
      <c r="D71" s="100"/>
      <c r="E71" s="100"/>
      <c r="F71" s="100"/>
      <c r="G71" s="100"/>
      <c r="H71" s="100"/>
      <c r="I71" s="100"/>
      <c r="J71" s="100"/>
      <c r="K71" s="100"/>
      <c r="L71" s="101"/>
    </row>
    <row r="72" spans="3:12" ht="15.75" thickBot="1" x14ac:dyDescent="0.3">
      <c r="C72" s="102"/>
      <c r="D72" s="103"/>
      <c r="E72" s="103"/>
      <c r="F72" s="103"/>
      <c r="G72" s="103"/>
      <c r="H72" s="103"/>
      <c r="I72" s="103"/>
      <c r="J72" s="103"/>
      <c r="K72" s="103"/>
      <c r="L72" s="104"/>
    </row>
    <row r="73" spans="3:12" x14ac:dyDescent="0.25">
      <c r="C73" s="96" t="s">
        <v>9</v>
      </c>
      <c r="D73" s="97"/>
      <c r="E73" s="97"/>
      <c r="F73" s="97"/>
      <c r="G73" s="97"/>
      <c r="H73" s="97"/>
      <c r="I73" s="97"/>
      <c r="J73" s="97"/>
      <c r="K73" s="97"/>
      <c r="L73" s="98"/>
    </row>
    <row r="74" spans="3:12" x14ac:dyDescent="0.25">
      <c r="C74" s="99"/>
      <c r="D74" s="100"/>
      <c r="E74" s="100"/>
      <c r="F74" s="100"/>
      <c r="G74" s="100"/>
      <c r="H74" s="100"/>
      <c r="I74" s="100"/>
      <c r="J74" s="100"/>
      <c r="K74" s="100"/>
      <c r="L74" s="101"/>
    </row>
    <row r="75" spans="3:12" ht="15.75" thickBot="1" x14ac:dyDescent="0.3">
      <c r="C75" s="102"/>
      <c r="D75" s="103"/>
      <c r="E75" s="103"/>
      <c r="F75" s="103"/>
      <c r="G75" s="103"/>
      <c r="H75" s="103"/>
      <c r="I75" s="103"/>
      <c r="J75" s="103"/>
      <c r="K75" s="103"/>
      <c r="L75" s="104"/>
    </row>
    <row r="76" spans="3:12" x14ac:dyDescent="0.25">
      <c r="C76" s="96" t="s">
        <v>10</v>
      </c>
      <c r="D76" s="97"/>
      <c r="E76" s="97"/>
      <c r="F76" s="97"/>
      <c r="G76" s="97"/>
      <c r="H76" s="97"/>
      <c r="I76" s="97"/>
      <c r="J76" s="97"/>
      <c r="K76" s="97"/>
      <c r="L76" s="98"/>
    </row>
    <row r="77" spans="3:12" x14ac:dyDescent="0.25">
      <c r="C77" s="99"/>
      <c r="D77" s="100"/>
      <c r="E77" s="100"/>
      <c r="F77" s="100"/>
      <c r="G77" s="100"/>
      <c r="H77" s="100"/>
      <c r="I77" s="100"/>
      <c r="J77" s="100"/>
      <c r="K77" s="100"/>
      <c r="L77" s="101"/>
    </row>
    <row r="78" spans="3:12" ht="15.75" thickBot="1" x14ac:dyDescent="0.3">
      <c r="C78" s="102"/>
      <c r="D78" s="103"/>
      <c r="E78" s="103"/>
      <c r="F78" s="103"/>
      <c r="G78" s="103"/>
      <c r="H78" s="103"/>
      <c r="I78" s="103"/>
      <c r="J78" s="103"/>
      <c r="K78" s="103"/>
      <c r="L78" s="104"/>
    </row>
    <row r="79" spans="3:12" x14ac:dyDescent="0.25">
      <c r="C79" s="96" t="s">
        <v>11</v>
      </c>
      <c r="D79" s="97"/>
      <c r="E79" s="97"/>
      <c r="F79" s="97"/>
      <c r="G79" s="97"/>
      <c r="H79" s="97"/>
      <c r="I79" s="97"/>
      <c r="J79" s="97"/>
      <c r="K79" s="97"/>
      <c r="L79" s="98"/>
    </row>
    <row r="80" spans="3:12" x14ac:dyDescent="0.25">
      <c r="C80" s="99"/>
      <c r="D80" s="100"/>
      <c r="E80" s="100"/>
      <c r="F80" s="100"/>
      <c r="G80" s="100"/>
      <c r="H80" s="100"/>
      <c r="I80" s="100"/>
      <c r="J80" s="100"/>
      <c r="K80" s="100"/>
      <c r="L80" s="101"/>
    </row>
    <row r="81" spans="3:12" ht="15.75" thickBot="1" x14ac:dyDescent="0.3">
      <c r="C81" s="102"/>
      <c r="D81" s="103"/>
      <c r="E81" s="103"/>
      <c r="F81" s="103"/>
      <c r="G81" s="103"/>
      <c r="H81" s="103"/>
      <c r="I81" s="103"/>
      <c r="J81" s="103"/>
      <c r="K81" s="103"/>
      <c r="L81" s="104"/>
    </row>
    <row r="82" spans="3:12" x14ac:dyDescent="0.25">
      <c r="C82" s="96" t="s">
        <v>12</v>
      </c>
      <c r="D82" s="97"/>
      <c r="E82" s="97"/>
      <c r="F82" s="97"/>
      <c r="G82" s="97"/>
      <c r="H82" s="97"/>
      <c r="I82" s="97"/>
      <c r="J82" s="97"/>
      <c r="K82" s="97"/>
      <c r="L82" s="98"/>
    </row>
    <row r="83" spans="3:12" x14ac:dyDescent="0.25">
      <c r="C83" s="99"/>
      <c r="D83" s="100"/>
      <c r="E83" s="100"/>
      <c r="F83" s="100"/>
      <c r="G83" s="100"/>
      <c r="H83" s="100"/>
      <c r="I83" s="100"/>
      <c r="J83" s="100"/>
      <c r="K83" s="100"/>
      <c r="L83" s="101"/>
    </row>
    <row r="84" spans="3:12" ht="15.75" thickBot="1" x14ac:dyDescent="0.3">
      <c r="C84" s="102"/>
      <c r="D84" s="103"/>
      <c r="E84" s="103"/>
      <c r="F84" s="103"/>
      <c r="G84" s="103"/>
      <c r="H84" s="103"/>
      <c r="I84" s="103"/>
      <c r="J84" s="103"/>
      <c r="K84" s="103"/>
      <c r="L84" s="104"/>
    </row>
    <row r="85" spans="3:12" x14ac:dyDescent="0.25">
      <c r="C85" s="96" t="s">
        <v>13</v>
      </c>
      <c r="D85" s="97"/>
      <c r="E85" s="97"/>
      <c r="F85" s="97"/>
      <c r="G85" s="97"/>
      <c r="H85" s="97"/>
      <c r="I85" s="97"/>
      <c r="J85" s="97"/>
      <c r="K85" s="97"/>
      <c r="L85" s="98"/>
    </row>
    <row r="86" spans="3:12" x14ac:dyDescent="0.25">
      <c r="C86" s="99"/>
      <c r="D86" s="100"/>
      <c r="E86" s="100"/>
      <c r="F86" s="100"/>
      <c r="G86" s="100"/>
      <c r="H86" s="100"/>
      <c r="I86" s="100"/>
      <c r="J86" s="100"/>
      <c r="K86" s="100"/>
      <c r="L86" s="101"/>
    </row>
    <row r="87" spans="3:12" ht="15.75" thickBot="1" x14ac:dyDescent="0.3">
      <c r="C87" s="102"/>
      <c r="D87" s="103"/>
      <c r="E87" s="103"/>
      <c r="F87" s="103"/>
      <c r="G87" s="103"/>
      <c r="H87" s="103"/>
      <c r="I87" s="103"/>
      <c r="J87" s="103"/>
      <c r="K87" s="103"/>
      <c r="L87" s="104"/>
    </row>
    <row r="88" spans="3:12" x14ac:dyDescent="0.25">
      <c r="C88" s="96" t="s">
        <v>16</v>
      </c>
      <c r="D88" s="97"/>
      <c r="E88" s="97"/>
      <c r="F88" s="97"/>
      <c r="G88" s="97"/>
      <c r="H88" s="97"/>
      <c r="I88" s="97"/>
      <c r="J88" s="97"/>
      <c r="K88" s="97"/>
      <c r="L88" s="98"/>
    </row>
    <row r="89" spans="3:12" x14ac:dyDescent="0.25">
      <c r="C89" s="99"/>
      <c r="D89" s="100"/>
      <c r="E89" s="100"/>
      <c r="F89" s="100"/>
      <c r="G89" s="100"/>
      <c r="H89" s="100"/>
      <c r="I89" s="100"/>
      <c r="J89" s="100"/>
      <c r="K89" s="100"/>
      <c r="L89" s="101"/>
    </row>
    <row r="90" spans="3:12" ht="15.75" thickBot="1" x14ac:dyDescent="0.3">
      <c r="C90" s="102"/>
      <c r="D90" s="103"/>
      <c r="E90" s="103"/>
      <c r="F90" s="103"/>
      <c r="G90" s="103"/>
      <c r="H90" s="103"/>
      <c r="I90" s="103"/>
      <c r="J90" s="103"/>
      <c r="K90" s="103"/>
      <c r="L90" s="104"/>
    </row>
    <row r="91" spans="3:12" x14ac:dyDescent="0.25">
      <c r="C91" s="96" t="s">
        <v>14</v>
      </c>
      <c r="D91" s="97"/>
      <c r="E91" s="97"/>
      <c r="F91" s="97"/>
      <c r="G91" s="97"/>
      <c r="H91" s="97"/>
      <c r="I91" s="97"/>
      <c r="J91" s="97"/>
      <c r="K91" s="97"/>
      <c r="L91" s="98"/>
    </row>
    <row r="92" spans="3:12" x14ac:dyDescent="0.25">
      <c r="C92" s="99"/>
      <c r="D92" s="100"/>
      <c r="E92" s="100"/>
      <c r="F92" s="100"/>
      <c r="G92" s="100"/>
      <c r="H92" s="100"/>
      <c r="I92" s="100"/>
      <c r="J92" s="100"/>
      <c r="K92" s="100"/>
      <c r="L92" s="101"/>
    </row>
    <row r="93" spans="3:12" ht="15.75" thickBot="1" x14ac:dyDescent="0.3">
      <c r="C93" s="102"/>
      <c r="D93" s="103"/>
      <c r="E93" s="103"/>
      <c r="F93" s="103"/>
      <c r="G93" s="103"/>
      <c r="H93" s="103"/>
      <c r="I93" s="103"/>
      <c r="J93" s="103"/>
      <c r="K93" s="103"/>
      <c r="L93" s="104"/>
    </row>
    <row r="94" spans="3:12" x14ac:dyDescent="0.25">
      <c r="C94" s="96" t="s">
        <v>15</v>
      </c>
      <c r="D94" s="97"/>
      <c r="E94" s="97"/>
      <c r="F94" s="97"/>
      <c r="G94" s="97"/>
      <c r="H94" s="97"/>
      <c r="I94" s="97"/>
      <c r="J94" s="97"/>
      <c r="K94" s="97"/>
      <c r="L94" s="98"/>
    </row>
    <row r="95" spans="3:12" x14ac:dyDescent="0.25">
      <c r="C95" s="99"/>
      <c r="D95" s="100"/>
      <c r="E95" s="100"/>
      <c r="F95" s="100"/>
      <c r="G95" s="100"/>
      <c r="H95" s="100"/>
      <c r="I95" s="100"/>
      <c r="J95" s="100"/>
      <c r="K95" s="100"/>
      <c r="L95" s="101"/>
    </row>
    <row r="96" spans="3:12" ht="15.75" thickBot="1" x14ac:dyDescent="0.3">
      <c r="C96" s="102"/>
      <c r="D96" s="103"/>
      <c r="E96" s="103"/>
      <c r="F96" s="103"/>
      <c r="G96" s="103"/>
      <c r="H96" s="103"/>
      <c r="I96" s="103"/>
      <c r="J96" s="103"/>
      <c r="K96" s="103"/>
      <c r="L96" s="104"/>
    </row>
    <row r="97" spans="3:12" x14ac:dyDescent="0.25">
      <c r="C97" s="96" t="s">
        <v>238</v>
      </c>
      <c r="D97" s="97"/>
      <c r="E97" s="97"/>
      <c r="F97" s="97"/>
      <c r="G97" s="97"/>
      <c r="H97" s="97"/>
      <c r="I97" s="97"/>
      <c r="J97" s="97"/>
      <c r="K97" s="97"/>
      <c r="L97" s="98"/>
    </row>
    <row r="98" spans="3:12" x14ac:dyDescent="0.25">
      <c r="C98" s="99"/>
      <c r="D98" s="100"/>
      <c r="E98" s="100"/>
      <c r="F98" s="100"/>
      <c r="G98" s="100"/>
      <c r="H98" s="100"/>
      <c r="I98" s="100"/>
      <c r="J98" s="100"/>
      <c r="K98" s="100"/>
      <c r="L98" s="101"/>
    </row>
    <row r="99" spans="3:12" ht="15.75" thickBot="1" x14ac:dyDescent="0.3">
      <c r="C99" s="102"/>
      <c r="D99" s="103"/>
      <c r="E99" s="103"/>
      <c r="F99" s="103"/>
      <c r="G99" s="103"/>
      <c r="H99" s="103"/>
      <c r="I99" s="103"/>
      <c r="J99" s="103"/>
      <c r="K99" s="103"/>
      <c r="L99" s="104"/>
    </row>
    <row r="100" spans="3:12" ht="15" customHeight="1" x14ac:dyDescent="0.25">
      <c r="C100" s="96" t="s">
        <v>17</v>
      </c>
      <c r="D100" s="97"/>
      <c r="E100" s="97"/>
      <c r="F100" s="97"/>
      <c r="G100" s="97"/>
      <c r="H100" s="97"/>
      <c r="I100" s="97"/>
      <c r="J100" s="97"/>
      <c r="K100" s="97"/>
      <c r="L100" s="98"/>
    </row>
    <row r="101" spans="3:12" ht="15" customHeight="1" x14ac:dyDescent="0.25">
      <c r="C101" s="99"/>
      <c r="D101" s="100"/>
      <c r="E101" s="100"/>
      <c r="F101" s="100"/>
      <c r="G101" s="100"/>
      <c r="H101" s="100"/>
      <c r="I101" s="100"/>
      <c r="J101" s="100"/>
      <c r="K101" s="100"/>
      <c r="L101" s="101"/>
    </row>
    <row r="102" spans="3:12" ht="15.75" customHeight="1" thickBot="1" x14ac:dyDescent="0.3">
      <c r="C102" s="102"/>
      <c r="D102" s="103"/>
      <c r="E102" s="103"/>
      <c r="F102" s="103"/>
      <c r="G102" s="103"/>
      <c r="H102" s="103"/>
      <c r="I102" s="103"/>
      <c r="J102" s="103"/>
      <c r="K102" s="103"/>
      <c r="L102" s="104"/>
    </row>
    <row r="103" spans="3:12" ht="15" customHeight="1" x14ac:dyDescent="0.25">
      <c r="C103" s="96" t="s">
        <v>18</v>
      </c>
      <c r="D103" s="97"/>
      <c r="E103" s="97"/>
      <c r="F103" s="97"/>
      <c r="G103" s="97"/>
      <c r="H103" s="97"/>
      <c r="I103" s="97"/>
      <c r="J103" s="97"/>
      <c r="K103" s="97"/>
      <c r="L103" s="98"/>
    </row>
    <row r="104" spans="3:12" ht="15" customHeight="1" x14ac:dyDescent="0.25">
      <c r="C104" s="99"/>
      <c r="D104" s="100"/>
      <c r="E104" s="100"/>
      <c r="F104" s="100"/>
      <c r="G104" s="100"/>
      <c r="H104" s="100"/>
      <c r="I104" s="100"/>
      <c r="J104" s="100"/>
      <c r="K104" s="100"/>
      <c r="L104" s="101"/>
    </row>
    <row r="105" spans="3:12" ht="15.75" customHeight="1" thickBot="1" x14ac:dyDescent="0.3">
      <c r="C105" s="102"/>
      <c r="D105" s="103"/>
      <c r="E105" s="103"/>
      <c r="F105" s="103"/>
      <c r="G105" s="103"/>
      <c r="H105" s="103"/>
      <c r="I105" s="103"/>
      <c r="J105" s="103"/>
      <c r="K105" s="103"/>
      <c r="L105" s="104"/>
    </row>
    <row r="106" spans="3:12" x14ac:dyDescent="0.25">
      <c r="C106"/>
      <c r="D106"/>
      <c r="E106"/>
      <c r="F106"/>
      <c r="G106"/>
      <c r="H106"/>
      <c r="I106"/>
      <c r="J106"/>
      <c r="K106"/>
      <c r="L106"/>
    </row>
    <row r="107" spans="3:12" x14ac:dyDescent="0.25">
      <c r="C107"/>
      <c r="D107"/>
      <c r="E107"/>
      <c r="F107"/>
      <c r="G107"/>
      <c r="H107"/>
      <c r="I107"/>
      <c r="J107"/>
      <c r="K107"/>
      <c r="L107"/>
    </row>
    <row r="108" spans="3:12" x14ac:dyDescent="0.25">
      <c r="C108"/>
      <c r="D108"/>
      <c r="E108"/>
      <c r="F108"/>
      <c r="G108"/>
      <c r="H108"/>
      <c r="I108"/>
      <c r="J108"/>
      <c r="K108"/>
      <c r="L108"/>
    </row>
  </sheetData>
  <mergeCells count="24">
    <mergeCell ref="C88:L90"/>
    <mergeCell ref="C91:L93"/>
    <mergeCell ref="C94:L96"/>
    <mergeCell ref="C97:L99"/>
    <mergeCell ref="C100:L102"/>
    <mergeCell ref="C103:L105"/>
    <mergeCell ref="C85:L87"/>
    <mergeCell ref="D34:K37"/>
    <mergeCell ref="C55:L57"/>
    <mergeCell ref="C58:L60"/>
    <mergeCell ref="C61:L63"/>
    <mergeCell ref="C64:L66"/>
    <mergeCell ref="C67:L69"/>
    <mergeCell ref="C70:L72"/>
    <mergeCell ref="C73:L75"/>
    <mergeCell ref="C76:L78"/>
    <mergeCell ref="C79:L81"/>
    <mergeCell ref="C82:L84"/>
    <mergeCell ref="D30:K33"/>
    <mergeCell ref="D10:K13"/>
    <mergeCell ref="D14:K17"/>
    <mergeCell ref="D18:K21"/>
    <mergeCell ref="D22:K25"/>
    <mergeCell ref="D26:K2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4E2EB-A8DC-437B-A4D2-23460A42D10B}">
  <dimension ref="C1:U69"/>
  <sheetViews>
    <sheetView showGridLines="0" showRowColHeaders="0" zoomScale="130" zoomScaleNormal="130" workbookViewId="0">
      <pane ySplit="1" topLeftCell="A2" activePane="bottomLeft" state="frozen"/>
      <selection pane="bottomLeft" activeCell="A2" sqref="A2"/>
    </sheetView>
  </sheetViews>
  <sheetFormatPr defaultRowHeight="15" x14ac:dyDescent="0.25"/>
  <sheetData>
    <row r="1" spans="3:21" s="8" customFormat="1" ht="44.25" customHeight="1" thickBot="1" x14ac:dyDescent="0.3">
      <c r="K1" s="21" t="s">
        <v>37</v>
      </c>
    </row>
    <row r="3" spans="3:21" ht="15" customHeight="1" x14ac:dyDescent="0.25">
      <c r="C3" s="105" t="s">
        <v>38</v>
      </c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7"/>
    </row>
    <row r="4" spans="3:21" ht="15" customHeight="1" x14ac:dyDescent="0.25">
      <c r="C4" s="108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10"/>
    </row>
    <row r="5" spans="3:21" ht="15" customHeight="1" x14ac:dyDescent="0.25">
      <c r="C5" s="108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10"/>
    </row>
    <row r="6" spans="3:21" ht="15" customHeight="1" x14ac:dyDescent="0.25">
      <c r="C6" s="108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10"/>
    </row>
    <row r="7" spans="3:21" ht="15" customHeight="1" x14ac:dyDescent="0.25">
      <c r="C7" s="108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10"/>
    </row>
    <row r="8" spans="3:21" ht="15" customHeight="1" x14ac:dyDescent="0.25">
      <c r="C8" s="108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10"/>
    </row>
    <row r="9" spans="3:21" ht="15" customHeight="1" x14ac:dyDescent="0.25">
      <c r="C9" s="108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10"/>
    </row>
    <row r="10" spans="3:21" ht="15" customHeight="1" x14ac:dyDescent="0.25">
      <c r="C10" s="108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0"/>
    </row>
    <row r="11" spans="3:21" ht="15" customHeight="1" x14ac:dyDescent="0.25">
      <c r="C11" s="108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10"/>
    </row>
    <row r="12" spans="3:21" ht="15" customHeight="1" x14ac:dyDescent="0.25">
      <c r="C12" s="108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10"/>
    </row>
    <row r="13" spans="3:21" ht="15.75" customHeight="1" x14ac:dyDescent="0.25">
      <c r="C13" s="108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10"/>
    </row>
    <row r="14" spans="3:21" ht="15" customHeight="1" x14ac:dyDescent="0.25">
      <c r="C14" s="108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10"/>
    </row>
    <row r="15" spans="3:21" ht="15" customHeight="1" x14ac:dyDescent="0.25">
      <c r="C15" s="108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0"/>
    </row>
    <row r="16" spans="3:21" ht="15" customHeight="1" x14ac:dyDescent="0.25">
      <c r="C16" s="108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10"/>
    </row>
    <row r="17" spans="3:21" ht="15" customHeight="1" x14ac:dyDescent="0.25">
      <c r="C17" s="108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10"/>
    </row>
    <row r="18" spans="3:21" ht="15" customHeight="1" x14ac:dyDescent="0.25">
      <c r="C18" s="108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10"/>
    </row>
    <row r="19" spans="3:21" ht="15" customHeight="1" x14ac:dyDescent="0.25">
      <c r="C19" s="108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10"/>
    </row>
    <row r="20" spans="3:21" ht="15" customHeight="1" x14ac:dyDescent="0.25">
      <c r="C20" s="108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10"/>
    </row>
    <row r="21" spans="3:21" ht="15" customHeight="1" x14ac:dyDescent="0.25">
      <c r="C21" s="108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10"/>
    </row>
    <row r="22" spans="3:21" ht="15" customHeight="1" x14ac:dyDescent="0.25">
      <c r="C22" s="108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10"/>
    </row>
    <row r="23" spans="3:21" ht="15" customHeight="1" x14ac:dyDescent="0.25">
      <c r="C23" s="108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10"/>
    </row>
    <row r="24" spans="3:21" ht="15" customHeight="1" x14ac:dyDescent="0.25">
      <c r="C24" s="108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10"/>
    </row>
    <row r="25" spans="3:21" ht="15" customHeight="1" x14ac:dyDescent="0.25">
      <c r="C25" s="108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10"/>
    </row>
    <row r="26" spans="3:21" ht="15" customHeight="1" x14ac:dyDescent="0.25">
      <c r="C26" s="108"/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10"/>
    </row>
    <row r="27" spans="3:21" ht="15" customHeight="1" x14ac:dyDescent="0.25">
      <c r="C27" s="108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10"/>
    </row>
    <row r="28" spans="3:21" ht="15" customHeight="1" x14ac:dyDescent="0.25">
      <c r="C28" s="108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10"/>
    </row>
    <row r="29" spans="3:21" ht="15" customHeight="1" x14ac:dyDescent="0.25">
      <c r="C29" s="108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10"/>
    </row>
    <row r="30" spans="3:21" ht="15" customHeight="1" x14ac:dyDescent="0.25">
      <c r="C30" s="108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10"/>
    </row>
    <row r="31" spans="3:21" ht="15" customHeight="1" x14ac:dyDescent="0.25">
      <c r="C31" s="108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10"/>
    </row>
    <row r="32" spans="3:21" ht="15" customHeight="1" x14ac:dyDescent="0.25">
      <c r="C32" s="108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10"/>
    </row>
    <row r="33" spans="3:21" ht="15" customHeight="1" x14ac:dyDescent="0.25">
      <c r="C33" s="108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10"/>
    </row>
    <row r="34" spans="3:21" ht="15" customHeight="1" x14ac:dyDescent="0.25">
      <c r="C34" s="108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10"/>
    </row>
    <row r="35" spans="3:21" ht="15" customHeight="1" x14ac:dyDescent="0.25">
      <c r="C35" s="108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10"/>
    </row>
    <row r="36" spans="3:21" ht="15" customHeight="1" x14ac:dyDescent="0.25">
      <c r="C36" s="108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10"/>
    </row>
    <row r="37" spans="3:21" ht="15" customHeight="1" x14ac:dyDescent="0.25">
      <c r="C37" s="108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10"/>
    </row>
    <row r="38" spans="3:21" ht="15" customHeight="1" x14ac:dyDescent="0.25">
      <c r="C38" s="108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10"/>
    </row>
    <row r="39" spans="3:21" ht="15" customHeight="1" x14ac:dyDescent="0.25">
      <c r="C39" s="108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10"/>
    </row>
    <row r="40" spans="3:21" ht="15" customHeight="1" x14ac:dyDescent="0.25">
      <c r="C40" s="108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10"/>
    </row>
    <row r="41" spans="3:21" ht="15" customHeight="1" x14ac:dyDescent="0.25">
      <c r="C41" s="108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10"/>
    </row>
    <row r="42" spans="3:21" ht="15" customHeight="1" x14ac:dyDescent="0.25">
      <c r="C42" s="108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10"/>
    </row>
    <row r="43" spans="3:21" ht="15" customHeight="1" x14ac:dyDescent="0.25">
      <c r="C43" s="108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10"/>
    </row>
    <row r="44" spans="3:21" ht="15" customHeight="1" x14ac:dyDescent="0.25">
      <c r="C44" s="108"/>
      <c r="D44" s="109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10"/>
    </row>
    <row r="45" spans="3:21" ht="15" customHeight="1" x14ac:dyDescent="0.25">
      <c r="C45" s="108"/>
      <c r="D45" s="109"/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10"/>
    </row>
    <row r="46" spans="3:21" ht="15" customHeight="1" x14ac:dyDescent="0.25">
      <c r="C46" s="108"/>
      <c r="D46" s="109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09"/>
      <c r="U46" s="110"/>
    </row>
    <row r="47" spans="3:21" ht="15" customHeight="1" x14ac:dyDescent="0.25">
      <c r="C47" s="108"/>
      <c r="D47" s="109"/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/>
      <c r="U47" s="110"/>
    </row>
    <row r="48" spans="3:21" ht="15" customHeight="1" x14ac:dyDescent="0.25">
      <c r="C48" s="108"/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10"/>
    </row>
    <row r="49" spans="3:21" ht="15" customHeight="1" x14ac:dyDescent="0.25">
      <c r="C49" s="108"/>
      <c r="D49" s="109"/>
      <c r="E49" s="109"/>
      <c r="F49" s="109"/>
      <c r="G49" s="109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10"/>
    </row>
    <row r="50" spans="3:21" ht="15" customHeight="1" x14ac:dyDescent="0.25">
      <c r="C50" s="108"/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10"/>
    </row>
    <row r="51" spans="3:21" ht="15" customHeight="1" x14ac:dyDescent="0.25">
      <c r="C51" s="108"/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10"/>
    </row>
    <row r="52" spans="3:21" ht="15" customHeight="1" x14ac:dyDescent="0.25">
      <c r="C52" s="108"/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O52" s="109"/>
      <c r="P52" s="109"/>
      <c r="Q52" s="109"/>
      <c r="R52" s="109"/>
      <c r="S52" s="109"/>
      <c r="T52" s="109"/>
      <c r="U52" s="110"/>
    </row>
    <row r="53" spans="3:21" x14ac:dyDescent="0.25">
      <c r="C53" s="108"/>
      <c r="D53" s="109"/>
      <c r="E53" s="109"/>
      <c r="F53" s="109"/>
      <c r="G53" s="109"/>
      <c r="H53" s="109"/>
      <c r="I53" s="109"/>
      <c r="J53" s="109"/>
      <c r="K53" s="109"/>
      <c r="L53" s="109"/>
      <c r="M53" s="109"/>
      <c r="N53" s="109"/>
      <c r="O53" s="109"/>
      <c r="P53" s="109"/>
      <c r="Q53" s="109"/>
      <c r="R53" s="109"/>
      <c r="S53" s="109"/>
      <c r="T53" s="109"/>
      <c r="U53" s="110"/>
    </row>
    <row r="54" spans="3:21" x14ac:dyDescent="0.25">
      <c r="C54" s="108"/>
      <c r="D54" s="109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O54" s="109"/>
      <c r="P54" s="109"/>
      <c r="Q54" s="109"/>
      <c r="R54" s="109"/>
      <c r="S54" s="109"/>
      <c r="T54" s="109"/>
      <c r="U54" s="110"/>
    </row>
    <row r="55" spans="3:21" x14ac:dyDescent="0.25">
      <c r="C55" s="108"/>
      <c r="D55" s="109"/>
      <c r="E55" s="109"/>
      <c r="F55" s="109"/>
      <c r="G55" s="109"/>
      <c r="H55" s="109"/>
      <c r="I55" s="109"/>
      <c r="J55" s="109"/>
      <c r="K55" s="109"/>
      <c r="L55" s="109"/>
      <c r="M55" s="109"/>
      <c r="N55" s="109"/>
      <c r="O55" s="109"/>
      <c r="P55" s="109"/>
      <c r="Q55" s="109"/>
      <c r="R55" s="109"/>
      <c r="S55" s="109"/>
      <c r="T55" s="109"/>
      <c r="U55" s="110"/>
    </row>
    <row r="56" spans="3:21" x14ac:dyDescent="0.25">
      <c r="C56" s="108"/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10"/>
    </row>
    <row r="57" spans="3:21" x14ac:dyDescent="0.25">
      <c r="C57" s="108"/>
      <c r="D57" s="109"/>
      <c r="E57" s="109"/>
      <c r="F57" s="109"/>
      <c r="G57" s="109"/>
      <c r="H57" s="109"/>
      <c r="I57" s="109"/>
      <c r="J57" s="109"/>
      <c r="K57" s="109"/>
      <c r="L57" s="109"/>
      <c r="M57" s="109"/>
      <c r="N57" s="109"/>
      <c r="O57" s="109"/>
      <c r="P57" s="109"/>
      <c r="Q57" s="109"/>
      <c r="R57" s="109"/>
      <c r="S57" s="109"/>
      <c r="T57" s="109"/>
      <c r="U57" s="110"/>
    </row>
    <row r="58" spans="3:21" x14ac:dyDescent="0.25">
      <c r="C58" s="108"/>
      <c r="D58" s="109"/>
      <c r="E58" s="109"/>
      <c r="F58" s="109"/>
      <c r="G58" s="109"/>
      <c r="H58" s="109"/>
      <c r="I58" s="109"/>
      <c r="J58" s="109"/>
      <c r="K58" s="109"/>
      <c r="L58" s="109"/>
      <c r="M58" s="109"/>
      <c r="N58" s="109"/>
      <c r="O58" s="109"/>
      <c r="P58" s="109"/>
      <c r="Q58" s="109"/>
      <c r="R58" s="109"/>
      <c r="S58" s="109"/>
      <c r="T58" s="109"/>
      <c r="U58" s="110"/>
    </row>
    <row r="59" spans="3:21" x14ac:dyDescent="0.25">
      <c r="C59" s="108"/>
      <c r="D59" s="109"/>
      <c r="E59" s="109"/>
      <c r="F59" s="109"/>
      <c r="G59" s="109"/>
      <c r="H59" s="109"/>
      <c r="I59" s="109"/>
      <c r="J59" s="109"/>
      <c r="K59" s="109"/>
      <c r="L59" s="109"/>
      <c r="M59" s="109"/>
      <c r="N59" s="109"/>
      <c r="O59" s="109"/>
      <c r="P59" s="109"/>
      <c r="Q59" s="109"/>
      <c r="R59" s="109"/>
      <c r="S59" s="109"/>
      <c r="T59" s="109"/>
      <c r="U59" s="110"/>
    </row>
    <row r="60" spans="3:21" x14ac:dyDescent="0.25">
      <c r="C60" s="108"/>
      <c r="D60" s="109"/>
      <c r="E60" s="109"/>
      <c r="F60" s="109"/>
      <c r="G60" s="109"/>
      <c r="H60" s="109"/>
      <c r="I60" s="109"/>
      <c r="J60" s="109"/>
      <c r="K60" s="109"/>
      <c r="L60" s="109"/>
      <c r="M60" s="109"/>
      <c r="N60" s="109"/>
      <c r="O60" s="109"/>
      <c r="P60" s="109"/>
      <c r="Q60" s="109"/>
      <c r="R60" s="109"/>
      <c r="S60" s="109"/>
      <c r="T60" s="109"/>
      <c r="U60" s="110"/>
    </row>
    <row r="61" spans="3:21" x14ac:dyDescent="0.25">
      <c r="C61" s="108"/>
      <c r="D61" s="109"/>
      <c r="E61" s="109"/>
      <c r="F61" s="109"/>
      <c r="G61" s="109"/>
      <c r="H61" s="109"/>
      <c r="I61" s="109"/>
      <c r="J61" s="109"/>
      <c r="K61" s="109"/>
      <c r="L61" s="109"/>
      <c r="M61" s="109"/>
      <c r="N61" s="109"/>
      <c r="O61" s="109"/>
      <c r="P61" s="109"/>
      <c r="Q61" s="109"/>
      <c r="R61" s="109"/>
      <c r="S61" s="109"/>
      <c r="T61" s="109"/>
      <c r="U61" s="110"/>
    </row>
    <row r="62" spans="3:21" x14ac:dyDescent="0.25">
      <c r="C62" s="108"/>
      <c r="D62" s="109"/>
      <c r="E62" s="109"/>
      <c r="F62" s="109"/>
      <c r="G62" s="109"/>
      <c r="H62" s="109"/>
      <c r="I62" s="109"/>
      <c r="J62" s="109"/>
      <c r="K62" s="109"/>
      <c r="L62" s="109"/>
      <c r="M62" s="109"/>
      <c r="N62" s="109"/>
      <c r="O62" s="109"/>
      <c r="P62" s="109"/>
      <c r="Q62" s="109"/>
      <c r="R62" s="109"/>
      <c r="S62" s="109"/>
      <c r="T62" s="109"/>
      <c r="U62" s="110"/>
    </row>
    <row r="63" spans="3:21" x14ac:dyDescent="0.25">
      <c r="C63" s="108"/>
      <c r="D63" s="109"/>
      <c r="E63" s="109"/>
      <c r="F63" s="109"/>
      <c r="G63" s="109"/>
      <c r="H63" s="109"/>
      <c r="I63" s="109"/>
      <c r="J63" s="109"/>
      <c r="K63" s="109"/>
      <c r="L63" s="109"/>
      <c r="M63" s="109"/>
      <c r="N63" s="109"/>
      <c r="O63" s="109"/>
      <c r="P63" s="109"/>
      <c r="Q63" s="109"/>
      <c r="R63" s="109"/>
      <c r="S63" s="109"/>
      <c r="T63" s="109"/>
      <c r="U63" s="110"/>
    </row>
    <row r="64" spans="3:21" x14ac:dyDescent="0.25">
      <c r="C64" s="108"/>
      <c r="D64" s="109"/>
      <c r="E64" s="109"/>
      <c r="F64" s="109"/>
      <c r="G64" s="109"/>
      <c r="H64" s="109"/>
      <c r="I64" s="109"/>
      <c r="J64" s="109"/>
      <c r="K64" s="109"/>
      <c r="L64" s="109"/>
      <c r="M64" s="109"/>
      <c r="N64" s="109"/>
      <c r="O64" s="109"/>
      <c r="P64" s="109"/>
      <c r="Q64" s="109"/>
      <c r="R64" s="109"/>
      <c r="S64" s="109"/>
      <c r="T64" s="109"/>
      <c r="U64" s="110"/>
    </row>
    <row r="65" spans="3:21" x14ac:dyDescent="0.25">
      <c r="C65" s="108"/>
      <c r="D65" s="109"/>
      <c r="E65" s="109"/>
      <c r="F65" s="109"/>
      <c r="G65" s="109"/>
      <c r="H65" s="109"/>
      <c r="I65" s="109"/>
      <c r="J65" s="109"/>
      <c r="K65" s="109"/>
      <c r="L65" s="109"/>
      <c r="M65" s="109"/>
      <c r="N65" s="109"/>
      <c r="O65" s="109"/>
      <c r="P65" s="109"/>
      <c r="Q65" s="109"/>
      <c r="R65" s="109"/>
      <c r="S65" s="109"/>
      <c r="T65" s="109"/>
      <c r="U65" s="110"/>
    </row>
    <row r="66" spans="3:21" x14ac:dyDescent="0.25">
      <c r="C66" s="108"/>
      <c r="D66" s="109"/>
      <c r="E66" s="109"/>
      <c r="F66" s="109"/>
      <c r="G66" s="109"/>
      <c r="H66" s="109"/>
      <c r="I66" s="109"/>
      <c r="J66" s="109"/>
      <c r="K66" s="109"/>
      <c r="L66" s="109"/>
      <c r="M66" s="109"/>
      <c r="N66" s="109"/>
      <c r="O66" s="109"/>
      <c r="P66" s="109"/>
      <c r="Q66" s="109"/>
      <c r="R66" s="109"/>
      <c r="S66" s="109"/>
      <c r="T66" s="109"/>
      <c r="U66" s="110"/>
    </row>
    <row r="67" spans="3:21" x14ac:dyDescent="0.25">
      <c r="C67" s="108"/>
      <c r="D67" s="109"/>
      <c r="E67" s="109"/>
      <c r="F67" s="109"/>
      <c r="G67" s="109"/>
      <c r="H67" s="109"/>
      <c r="I67" s="109"/>
      <c r="J67" s="109"/>
      <c r="K67" s="109"/>
      <c r="L67" s="109"/>
      <c r="M67" s="109"/>
      <c r="N67" s="109"/>
      <c r="O67" s="109"/>
      <c r="P67" s="109"/>
      <c r="Q67" s="109"/>
      <c r="R67" s="109"/>
      <c r="S67" s="109"/>
      <c r="T67" s="109"/>
      <c r="U67" s="110"/>
    </row>
    <row r="68" spans="3:21" x14ac:dyDescent="0.25">
      <c r="C68" s="108"/>
      <c r="D68" s="109"/>
      <c r="E68" s="109"/>
      <c r="F68" s="109"/>
      <c r="G68" s="109"/>
      <c r="H68" s="109"/>
      <c r="I68" s="109"/>
      <c r="J68" s="109"/>
      <c r="K68" s="109"/>
      <c r="L68" s="109"/>
      <c r="M68" s="109"/>
      <c r="N68" s="109"/>
      <c r="O68" s="109"/>
      <c r="P68" s="109"/>
      <c r="Q68" s="109"/>
      <c r="R68" s="109"/>
      <c r="S68" s="109"/>
      <c r="T68" s="109"/>
      <c r="U68" s="110"/>
    </row>
    <row r="69" spans="3:21" x14ac:dyDescent="0.25">
      <c r="C69" s="111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3"/>
    </row>
  </sheetData>
  <mergeCells count="1">
    <mergeCell ref="C3:U69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ackager Shell Object" shapeId="3073" r:id="rId4">
          <objectPr defaultSize="0" r:id="rId5">
            <anchor moveWithCells="1">
              <from>
                <xdr:col>4</xdr:col>
                <xdr:colOff>400050</xdr:colOff>
                <xdr:row>78</xdr:row>
                <xdr:rowOff>114300</xdr:rowOff>
              </from>
              <to>
                <xdr:col>8</xdr:col>
                <xdr:colOff>266700</xdr:colOff>
                <xdr:row>81</xdr:row>
                <xdr:rowOff>57150</xdr:rowOff>
              </to>
            </anchor>
          </objectPr>
        </oleObject>
      </mc:Choice>
      <mc:Fallback>
        <oleObject progId="Packager Shell Object" shapeId="3073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C8E32-85A4-4BC0-AD1A-A480726A8969}">
  <dimension ref="B2:I131"/>
  <sheetViews>
    <sheetView zoomScale="205" zoomScaleNormal="205" workbookViewId="0"/>
  </sheetViews>
  <sheetFormatPr defaultRowHeight="15" x14ac:dyDescent="0.25"/>
  <cols>
    <col min="4" max="4" width="18.85546875" bestFit="1" customWidth="1"/>
    <col min="5" max="5" width="15" bestFit="1" customWidth="1"/>
    <col min="7" max="7" width="11.7109375" bestFit="1" customWidth="1"/>
    <col min="9" max="9" width="9.85546875" bestFit="1" customWidth="1"/>
  </cols>
  <sheetData>
    <row r="2" spans="4:7" ht="20.25" thickBot="1" x14ac:dyDescent="0.35">
      <c r="D2" s="42" t="s">
        <v>21</v>
      </c>
    </row>
    <row r="3" spans="4:7" ht="15.75" thickTop="1" x14ac:dyDescent="0.25"/>
    <row r="4" spans="4:7" x14ac:dyDescent="0.25">
      <c r="D4" t="s">
        <v>20</v>
      </c>
      <c r="E4" t="s">
        <v>22</v>
      </c>
      <c r="F4" t="s">
        <v>23</v>
      </c>
      <c r="G4" t="s">
        <v>24</v>
      </c>
    </row>
    <row r="5" spans="4:7" x14ac:dyDescent="0.25">
      <c r="D5" s="40">
        <v>45350</v>
      </c>
    </row>
    <row r="6" spans="4:7" x14ac:dyDescent="0.25">
      <c r="D6" s="40">
        <v>45062</v>
      </c>
    </row>
    <row r="7" spans="4:7" x14ac:dyDescent="0.25">
      <c r="D7" s="40">
        <v>45125</v>
      </c>
    </row>
    <row r="8" spans="4:7" x14ac:dyDescent="0.25">
      <c r="D8" s="40">
        <v>45351</v>
      </c>
    </row>
    <row r="9" spans="4:7" x14ac:dyDescent="0.25">
      <c r="D9" s="40">
        <v>45212</v>
      </c>
    </row>
    <row r="10" spans="4:7" x14ac:dyDescent="0.25">
      <c r="D10" s="40">
        <v>45295</v>
      </c>
    </row>
    <row r="11" spans="4:7" x14ac:dyDescent="0.25">
      <c r="D11" s="40">
        <v>45338</v>
      </c>
    </row>
    <row r="12" spans="4:7" x14ac:dyDescent="0.25">
      <c r="D12" s="40">
        <v>45238</v>
      </c>
    </row>
    <row r="13" spans="4:7" x14ac:dyDescent="0.25">
      <c r="D13" s="40">
        <v>45356</v>
      </c>
    </row>
    <row r="14" spans="4:7" x14ac:dyDescent="0.25">
      <c r="D14" s="40">
        <v>44945</v>
      </c>
    </row>
    <row r="15" spans="4:7" x14ac:dyDescent="0.25">
      <c r="D15" s="40">
        <v>45045</v>
      </c>
    </row>
    <row r="16" spans="4:7" x14ac:dyDescent="0.25">
      <c r="D16" s="40">
        <v>45204</v>
      </c>
    </row>
    <row r="17" spans="4:7" x14ac:dyDescent="0.25">
      <c r="D17" s="40">
        <v>45087</v>
      </c>
    </row>
    <row r="18" spans="4:7" x14ac:dyDescent="0.25">
      <c r="D18" s="40">
        <v>45079</v>
      </c>
    </row>
    <row r="19" spans="4:7" x14ac:dyDescent="0.25">
      <c r="D19" s="40">
        <v>44932</v>
      </c>
    </row>
    <row r="20" spans="4:7" x14ac:dyDescent="0.25">
      <c r="D20" s="40">
        <v>45354</v>
      </c>
    </row>
    <row r="21" spans="4:7" x14ac:dyDescent="0.25">
      <c r="D21" s="40">
        <v>44938</v>
      </c>
    </row>
    <row r="22" spans="4:7" x14ac:dyDescent="0.25">
      <c r="D22" s="40">
        <v>45317</v>
      </c>
    </row>
    <row r="23" spans="4:7" x14ac:dyDescent="0.25">
      <c r="D23" s="40">
        <v>45361</v>
      </c>
    </row>
    <row r="24" spans="4:7" x14ac:dyDescent="0.25">
      <c r="D24" s="40">
        <v>45244</v>
      </c>
    </row>
    <row r="30" spans="4:7" ht="20.25" thickBot="1" x14ac:dyDescent="0.35">
      <c r="D30" s="42" t="s">
        <v>25</v>
      </c>
    </row>
    <row r="31" spans="4:7" ht="15.75" thickTop="1" x14ac:dyDescent="0.25"/>
    <row r="32" spans="4:7" x14ac:dyDescent="0.25">
      <c r="D32" s="13" t="s">
        <v>22</v>
      </c>
      <c r="E32" s="13" t="s">
        <v>23</v>
      </c>
      <c r="F32" s="14" t="s">
        <v>24</v>
      </c>
      <c r="G32" s="13" t="s">
        <v>26</v>
      </c>
    </row>
    <row r="33" spans="4:7" x14ac:dyDescent="0.25">
      <c r="D33">
        <v>28</v>
      </c>
      <c r="E33">
        <v>2</v>
      </c>
      <c r="F33">
        <v>2024</v>
      </c>
      <c r="G33" s="15"/>
    </row>
    <row r="34" spans="4:7" x14ac:dyDescent="0.25">
      <c r="D34">
        <v>16</v>
      </c>
      <c r="E34">
        <v>5</v>
      </c>
      <c r="F34">
        <v>2023</v>
      </c>
      <c r="G34" s="15"/>
    </row>
    <row r="35" spans="4:7" x14ac:dyDescent="0.25">
      <c r="D35">
        <v>18</v>
      </c>
      <c r="E35">
        <v>7</v>
      </c>
      <c r="F35">
        <v>2023</v>
      </c>
      <c r="G35" s="15"/>
    </row>
    <row r="36" spans="4:7" x14ac:dyDescent="0.25">
      <c r="D36">
        <v>29</v>
      </c>
      <c r="E36">
        <v>2</v>
      </c>
      <c r="F36">
        <v>2024</v>
      </c>
      <c r="G36" s="15"/>
    </row>
    <row r="37" spans="4:7" x14ac:dyDescent="0.25">
      <c r="D37">
        <v>13</v>
      </c>
      <c r="E37">
        <v>10</v>
      </c>
      <c r="F37">
        <v>2023</v>
      </c>
      <c r="G37" s="15"/>
    </row>
    <row r="38" spans="4:7" x14ac:dyDescent="0.25">
      <c r="D38">
        <v>4</v>
      </c>
      <c r="E38">
        <v>1</v>
      </c>
      <c r="F38">
        <v>2024</v>
      </c>
      <c r="G38" s="15"/>
    </row>
    <row r="39" spans="4:7" x14ac:dyDescent="0.25">
      <c r="D39">
        <v>16</v>
      </c>
      <c r="E39">
        <v>2</v>
      </c>
      <c r="F39">
        <v>2024</v>
      </c>
      <c r="G39" s="15"/>
    </row>
    <row r="40" spans="4:7" x14ac:dyDescent="0.25">
      <c r="D40">
        <v>8</v>
      </c>
      <c r="E40">
        <v>11</v>
      </c>
      <c r="F40">
        <v>2023</v>
      </c>
      <c r="G40" s="15"/>
    </row>
    <row r="41" spans="4:7" x14ac:dyDescent="0.25">
      <c r="D41">
        <v>5</v>
      </c>
      <c r="E41">
        <v>3</v>
      </c>
      <c r="F41">
        <v>2024</v>
      </c>
      <c r="G41" s="15"/>
    </row>
    <row r="42" spans="4:7" x14ac:dyDescent="0.25">
      <c r="D42">
        <v>19</v>
      </c>
      <c r="E42">
        <v>1</v>
      </c>
      <c r="F42">
        <v>2023</v>
      </c>
      <c r="G42" s="15"/>
    </row>
    <row r="43" spans="4:7" x14ac:dyDescent="0.25">
      <c r="D43">
        <v>29</v>
      </c>
      <c r="E43">
        <v>4</v>
      </c>
      <c r="F43">
        <v>2023</v>
      </c>
      <c r="G43" s="15"/>
    </row>
    <row r="44" spans="4:7" x14ac:dyDescent="0.25">
      <c r="D44">
        <v>5</v>
      </c>
      <c r="E44">
        <v>10</v>
      </c>
      <c r="F44">
        <v>2023</v>
      </c>
      <c r="G44" s="15"/>
    </row>
    <row r="45" spans="4:7" x14ac:dyDescent="0.25">
      <c r="D45">
        <v>10</v>
      </c>
      <c r="E45">
        <v>6</v>
      </c>
      <c r="F45">
        <v>2023</v>
      </c>
      <c r="G45" s="15"/>
    </row>
    <row r="46" spans="4:7" x14ac:dyDescent="0.25">
      <c r="D46">
        <v>2</v>
      </c>
      <c r="E46">
        <v>6</v>
      </c>
      <c r="F46">
        <v>2023</v>
      </c>
      <c r="G46" s="15"/>
    </row>
    <row r="47" spans="4:7" x14ac:dyDescent="0.25">
      <c r="D47">
        <v>6</v>
      </c>
      <c r="E47">
        <v>1</v>
      </c>
      <c r="F47">
        <v>2023</v>
      </c>
      <c r="G47" s="15"/>
    </row>
    <row r="48" spans="4:7" x14ac:dyDescent="0.25">
      <c r="D48">
        <v>3</v>
      </c>
      <c r="E48">
        <v>3</v>
      </c>
      <c r="F48">
        <v>2024</v>
      </c>
      <c r="G48" s="15"/>
    </row>
    <row r="49" spans="4:8" x14ac:dyDescent="0.25">
      <c r="D49">
        <v>12</v>
      </c>
      <c r="E49">
        <v>1</v>
      </c>
      <c r="F49">
        <v>2023</v>
      </c>
      <c r="G49" s="15"/>
    </row>
    <row r="50" spans="4:8" x14ac:dyDescent="0.25">
      <c r="D50">
        <v>26</v>
      </c>
      <c r="E50">
        <v>1</v>
      </c>
      <c r="F50">
        <v>2024</v>
      </c>
      <c r="G50" s="15"/>
    </row>
    <row r="51" spans="4:8" x14ac:dyDescent="0.25">
      <c r="D51">
        <v>10</v>
      </c>
      <c r="E51">
        <v>3</v>
      </c>
      <c r="F51">
        <v>2024</v>
      </c>
      <c r="G51" s="15"/>
    </row>
    <row r="52" spans="4:8" x14ac:dyDescent="0.25">
      <c r="D52">
        <v>14</v>
      </c>
      <c r="E52">
        <v>11</v>
      </c>
      <c r="F52">
        <v>2023</v>
      </c>
      <c r="G52" s="15"/>
    </row>
    <row r="59" spans="4:8" ht="20.25" thickBot="1" x14ac:dyDescent="0.35">
      <c r="D59" s="42" t="s">
        <v>32</v>
      </c>
    </row>
    <row r="60" spans="4:8" ht="15.75" thickTop="1" x14ac:dyDescent="0.25"/>
    <row r="61" spans="4:8" x14ac:dyDescent="0.25">
      <c r="D61" s="16" t="s">
        <v>27</v>
      </c>
      <c r="E61" s="16" t="s">
        <v>28</v>
      </c>
      <c r="F61" s="16" t="s">
        <v>29</v>
      </c>
      <c r="G61" s="16" t="s">
        <v>30</v>
      </c>
      <c r="H61" s="16" t="s">
        <v>31</v>
      </c>
    </row>
    <row r="62" spans="4:8" x14ac:dyDescent="0.25">
      <c r="D62" s="17">
        <v>8744</v>
      </c>
      <c r="E62" s="18">
        <v>0.70264783501934447</v>
      </c>
      <c r="F62" s="16"/>
      <c r="G62" s="16"/>
      <c r="H62" s="16"/>
    </row>
    <row r="63" spans="4:8" x14ac:dyDescent="0.25">
      <c r="D63" s="17">
        <v>1404</v>
      </c>
      <c r="E63" s="18">
        <v>0.99907700369545704</v>
      </c>
      <c r="F63" s="16"/>
      <c r="G63" s="16"/>
      <c r="H63" s="16"/>
    </row>
    <row r="64" spans="4:8" x14ac:dyDescent="0.25">
      <c r="D64" s="17">
        <v>7827</v>
      </c>
      <c r="E64" s="18">
        <v>0.36034343099778388</v>
      </c>
      <c r="F64" s="16"/>
      <c r="G64" s="16"/>
      <c r="H64" s="16"/>
    </row>
    <row r="65" spans="4:8" x14ac:dyDescent="0.25">
      <c r="D65" s="17">
        <v>9232</v>
      </c>
      <c r="E65" s="18">
        <v>0.60947916666666668</v>
      </c>
      <c r="F65" s="16"/>
      <c r="G65" s="16"/>
      <c r="H65" s="16"/>
    </row>
    <row r="66" spans="4:8" x14ac:dyDescent="0.25">
      <c r="D66" s="17">
        <v>2603</v>
      </c>
      <c r="E66" s="18">
        <v>0.70750292714153451</v>
      </c>
      <c r="F66" s="16"/>
      <c r="G66" s="16"/>
      <c r="H66" s="16"/>
    </row>
    <row r="67" spans="4:8" x14ac:dyDescent="0.25">
      <c r="D67" s="17">
        <v>3564</v>
      </c>
      <c r="E67" s="18">
        <v>0.86992010481509086</v>
      </c>
      <c r="F67" s="16"/>
      <c r="G67" s="16"/>
      <c r="H67" s="16"/>
    </row>
    <row r="68" spans="4:8" x14ac:dyDescent="0.25">
      <c r="D68" s="17">
        <v>9814</v>
      </c>
      <c r="E68" s="18">
        <v>0.8719193421699365</v>
      </c>
      <c r="F68" s="16"/>
      <c r="G68" s="16"/>
      <c r="H68" s="16"/>
    </row>
    <row r="69" spans="4:8" x14ac:dyDescent="0.25">
      <c r="D69" s="17">
        <v>1562</v>
      </c>
      <c r="E69" s="18">
        <v>0.23799219806523886</v>
      </c>
      <c r="F69" s="16"/>
      <c r="G69" s="16"/>
      <c r="H69" s="16"/>
    </row>
    <row r="70" spans="4:8" x14ac:dyDescent="0.25">
      <c r="D70" s="17">
        <v>7543</v>
      </c>
      <c r="E70" s="18">
        <v>0.87627314814814816</v>
      </c>
      <c r="F70" s="16"/>
      <c r="G70" s="16"/>
      <c r="H70" s="16"/>
    </row>
    <row r="71" spans="4:8" x14ac:dyDescent="0.25">
      <c r="D71" s="17">
        <v>2841</v>
      </c>
      <c r="E71" s="18">
        <v>0.17228599665532318</v>
      </c>
      <c r="F71" s="16"/>
      <c r="G71" s="16"/>
      <c r="H71" s="16"/>
    </row>
    <row r="72" spans="4:8" x14ac:dyDescent="0.25">
      <c r="D72" s="17">
        <v>5619</v>
      </c>
      <c r="E72" s="18">
        <v>0.35064702439471496</v>
      </c>
      <c r="F72" s="16"/>
      <c r="G72" s="16"/>
      <c r="H72" s="16"/>
    </row>
    <row r="73" spans="4:8" x14ac:dyDescent="0.25">
      <c r="D73" s="17">
        <v>5656</v>
      </c>
      <c r="E73" s="18">
        <v>0.3859128873883465</v>
      </c>
      <c r="F73" s="16"/>
      <c r="G73" s="16"/>
      <c r="H73" s="16"/>
    </row>
    <row r="74" spans="4:8" x14ac:dyDescent="0.25">
      <c r="D74" s="17">
        <v>9774</v>
      </c>
      <c r="E74" s="18">
        <v>0.2582059353921593</v>
      </c>
      <c r="F74" s="16"/>
      <c r="G74" s="16"/>
      <c r="H74" s="16"/>
    </row>
    <row r="75" spans="4:8" x14ac:dyDescent="0.25">
      <c r="D75" s="17">
        <v>2768</v>
      </c>
      <c r="E75" s="18">
        <v>0.51162106742728974</v>
      </c>
      <c r="F75" s="16"/>
      <c r="G75" s="16"/>
      <c r="H75" s="16"/>
    </row>
    <row r="76" spans="4:8" x14ac:dyDescent="0.25">
      <c r="D76" s="17">
        <v>9015</v>
      </c>
      <c r="E76" s="18">
        <v>0.66323526569776903</v>
      </c>
      <c r="F76" s="16"/>
      <c r="G76" s="16"/>
      <c r="H76" s="16"/>
    </row>
    <row r="77" spans="4:8" x14ac:dyDescent="0.25">
      <c r="D77" s="17">
        <v>5375</v>
      </c>
      <c r="E77" s="18">
        <v>0.63331872500208242</v>
      </c>
      <c r="F77" s="16"/>
      <c r="G77" s="16"/>
      <c r="H77" s="16"/>
    </row>
    <row r="84" spans="4:7" ht="20.25" thickBot="1" x14ac:dyDescent="0.35">
      <c r="D84" s="42" t="s">
        <v>33</v>
      </c>
    </row>
    <row r="85" spans="4:7" ht="15.75" thickTop="1" x14ac:dyDescent="0.25"/>
    <row r="86" spans="4:7" x14ac:dyDescent="0.25">
      <c r="D86" s="19" t="s">
        <v>29</v>
      </c>
      <c r="E86" s="19" t="s">
        <v>30</v>
      </c>
      <c r="F86" s="19" t="s">
        <v>31</v>
      </c>
      <c r="G86" s="19" t="s">
        <v>34</v>
      </c>
    </row>
    <row r="87" spans="4:7" x14ac:dyDescent="0.25">
      <c r="D87" s="19">
        <v>16</v>
      </c>
      <c r="E87" s="19">
        <v>51</v>
      </c>
      <c r="F87" s="19">
        <v>49</v>
      </c>
      <c r="G87" s="85"/>
    </row>
    <row r="88" spans="4:7" x14ac:dyDescent="0.25">
      <c r="D88" s="19">
        <v>23</v>
      </c>
      <c r="E88" s="19">
        <v>58</v>
      </c>
      <c r="F88" s="19">
        <v>40</v>
      </c>
      <c r="G88" s="85"/>
    </row>
    <row r="89" spans="4:7" x14ac:dyDescent="0.25">
      <c r="D89" s="19">
        <v>8</v>
      </c>
      <c r="E89" s="19">
        <v>38</v>
      </c>
      <c r="F89" s="19">
        <v>54</v>
      </c>
      <c r="G89" s="85"/>
    </row>
    <row r="90" spans="4:7" x14ac:dyDescent="0.25">
      <c r="D90" s="19">
        <v>14</v>
      </c>
      <c r="E90" s="19">
        <v>37</v>
      </c>
      <c r="F90" s="19">
        <v>39</v>
      </c>
      <c r="G90" s="85"/>
    </row>
    <row r="91" spans="4:7" x14ac:dyDescent="0.25">
      <c r="D91" s="19">
        <v>16</v>
      </c>
      <c r="E91" s="19">
        <v>58</v>
      </c>
      <c r="F91" s="19">
        <v>48</v>
      </c>
      <c r="G91" s="85"/>
    </row>
    <row r="92" spans="4:7" x14ac:dyDescent="0.25">
      <c r="D92" s="19">
        <v>20</v>
      </c>
      <c r="E92" s="19">
        <v>52</v>
      </c>
      <c r="F92" s="19">
        <v>41</v>
      </c>
      <c r="G92" s="85"/>
    </row>
    <row r="93" spans="4:7" x14ac:dyDescent="0.25">
      <c r="D93" s="19">
        <v>20</v>
      </c>
      <c r="E93" s="19">
        <v>55</v>
      </c>
      <c r="F93" s="19">
        <v>34</v>
      </c>
      <c r="G93" s="85"/>
    </row>
    <row r="94" spans="4:7" x14ac:dyDescent="0.25">
      <c r="D94" s="19">
        <v>5</v>
      </c>
      <c r="E94" s="19">
        <v>42</v>
      </c>
      <c r="F94" s="19">
        <v>43</v>
      </c>
      <c r="G94" s="85"/>
    </row>
    <row r="95" spans="4:7" x14ac:dyDescent="0.25">
      <c r="D95" s="19">
        <v>21</v>
      </c>
      <c r="E95" s="19">
        <v>1</v>
      </c>
      <c r="F95" s="19">
        <v>50</v>
      </c>
      <c r="G95" s="85"/>
    </row>
    <row r="96" spans="4:7" x14ac:dyDescent="0.25">
      <c r="D96" s="19">
        <v>4</v>
      </c>
      <c r="E96" s="19">
        <v>8</v>
      </c>
      <c r="F96" s="19">
        <v>6</v>
      </c>
      <c r="G96" s="85"/>
    </row>
    <row r="97" spans="4:7" x14ac:dyDescent="0.25">
      <c r="D97" s="19">
        <v>8</v>
      </c>
      <c r="E97" s="19">
        <v>24</v>
      </c>
      <c r="F97" s="19">
        <v>56</v>
      </c>
      <c r="G97" s="85"/>
    </row>
    <row r="98" spans="4:7" x14ac:dyDescent="0.25">
      <c r="D98" s="19">
        <v>9</v>
      </c>
      <c r="E98" s="19">
        <v>15</v>
      </c>
      <c r="F98" s="19">
        <v>43</v>
      </c>
      <c r="G98" s="85"/>
    </row>
    <row r="99" spans="4:7" x14ac:dyDescent="0.25">
      <c r="D99" s="19">
        <v>6</v>
      </c>
      <c r="E99" s="19">
        <v>11</v>
      </c>
      <c r="F99" s="19">
        <v>49</v>
      </c>
      <c r="G99" s="85"/>
    </row>
    <row r="100" spans="4:7" x14ac:dyDescent="0.25">
      <c r="D100" s="19">
        <v>12</v>
      </c>
      <c r="E100" s="19">
        <v>16</v>
      </c>
      <c r="F100" s="19">
        <v>44</v>
      </c>
      <c r="G100" s="85"/>
    </row>
    <row r="101" spans="4:7" x14ac:dyDescent="0.25">
      <c r="D101" s="19">
        <v>15</v>
      </c>
      <c r="E101" s="19">
        <v>55</v>
      </c>
      <c r="F101" s="19">
        <v>4</v>
      </c>
      <c r="G101" s="85"/>
    </row>
    <row r="102" spans="4:7" x14ac:dyDescent="0.25">
      <c r="D102" s="19">
        <v>15</v>
      </c>
      <c r="E102" s="19">
        <v>11</v>
      </c>
      <c r="F102" s="19">
        <v>59</v>
      </c>
      <c r="G102" s="85"/>
    </row>
    <row r="109" spans="4:7" ht="20.25" thickBot="1" x14ac:dyDescent="0.35">
      <c r="D109" s="42" t="s">
        <v>35</v>
      </c>
      <c r="G109" s="15"/>
    </row>
    <row r="110" spans="4:7" ht="15.75" thickTop="1" x14ac:dyDescent="0.25"/>
    <row r="112" spans="4:7" ht="18" thickBot="1" x14ac:dyDescent="0.35">
      <c r="D112" s="43" t="s">
        <v>36</v>
      </c>
      <c r="E112" s="43" t="s">
        <v>144</v>
      </c>
    </row>
    <row r="113" spans="2:9" ht="15.75" thickTop="1" x14ac:dyDescent="0.25"/>
    <row r="114" spans="2:9" ht="18.75" x14ac:dyDescent="0.3">
      <c r="D114" s="41" t="s">
        <v>145</v>
      </c>
      <c r="E114" s="41" t="s">
        <v>146</v>
      </c>
    </row>
    <row r="115" spans="2:9" x14ac:dyDescent="0.25">
      <c r="B115" t="s">
        <v>149</v>
      </c>
      <c r="D115" s="15"/>
      <c r="E115" s="24"/>
    </row>
    <row r="117" spans="2:9" ht="18.75" x14ac:dyDescent="0.3">
      <c r="D117" s="41" t="s">
        <v>147</v>
      </c>
      <c r="E117" s="41" t="s">
        <v>148</v>
      </c>
    </row>
    <row r="118" spans="2:9" x14ac:dyDescent="0.25">
      <c r="B118" t="s">
        <v>150</v>
      </c>
      <c r="D118" s="15"/>
      <c r="E118" s="86"/>
    </row>
    <row r="125" spans="2:9" ht="20.25" thickBot="1" x14ac:dyDescent="0.35">
      <c r="D125" s="42" t="s">
        <v>236</v>
      </c>
    </row>
    <row r="126" spans="2:9" ht="15.75" thickTop="1" x14ac:dyDescent="0.25"/>
    <row r="127" spans="2:9" x14ac:dyDescent="0.25">
      <c r="D127" s="84" t="s">
        <v>234</v>
      </c>
      <c r="E127" s="84" t="s">
        <v>235</v>
      </c>
      <c r="I127" s="11"/>
    </row>
    <row r="128" spans="2:9" x14ac:dyDescent="0.25">
      <c r="D128" s="44">
        <v>45461</v>
      </c>
      <c r="E128" s="44">
        <v>45657</v>
      </c>
    </row>
    <row r="130" spans="4:5" x14ac:dyDescent="0.25">
      <c r="D130" s="6" t="s">
        <v>151</v>
      </c>
      <c r="E130" s="45"/>
    </row>
    <row r="131" spans="4:5" x14ac:dyDescent="0.25">
      <c r="D131" s="6" t="s">
        <v>152</v>
      </c>
      <c r="E131" s="45"/>
    </row>
  </sheetData>
  <pageMargins left="0.7" right="0.7" top="0.75" bottom="0.75" header="0.3" footer="0.3"/>
  <drawing r:id="rId1"/>
  <tableParts count="4">
    <tablePart r:id="rId2"/>
    <tablePart r:id="rId3"/>
    <tablePart r:id="rId4"/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928D5-A5AC-4833-91A9-D0AB7DE54DF3}">
  <dimension ref="B2:I131"/>
  <sheetViews>
    <sheetView zoomScale="205" zoomScaleNormal="205" workbookViewId="0"/>
  </sheetViews>
  <sheetFormatPr defaultRowHeight="15" x14ac:dyDescent="0.25"/>
  <cols>
    <col min="4" max="4" width="18.85546875" bestFit="1" customWidth="1"/>
    <col min="5" max="5" width="15" bestFit="1" customWidth="1"/>
    <col min="7" max="7" width="11.7109375" bestFit="1" customWidth="1"/>
    <col min="9" max="9" width="9.85546875" bestFit="1" customWidth="1"/>
  </cols>
  <sheetData>
    <row r="2" spans="4:7" ht="20.25" thickBot="1" x14ac:dyDescent="0.35">
      <c r="D2" s="42" t="s">
        <v>21</v>
      </c>
    </row>
    <row r="3" spans="4:7" ht="15.75" thickTop="1" x14ac:dyDescent="0.25"/>
    <row r="4" spans="4:7" x14ac:dyDescent="0.25">
      <c r="D4" t="s">
        <v>20</v>
      </c>
      <c r="E4" t="s">
        <v>22</v>
      </c>
      <c r="F4" t="s">
        <v>23</v>
      </c>
      <c r="G4" t="s">
        <v>24</v>
      </c>
    </row>
    <row r="5" spans="4:7" x14ac:dyDescent="0.25">
      <c r="D5" s="40">
        <v>45350</v>
      </c>
      <c r="E5">
        <f>DAY(Table111[[#This Row],[Invoice Date]])</f>
        <v>28</v>
      </c>
      <c r="F5">
        <f>MONTH(Table111[[#This Row],[Invoice Date]])</f>
        <v>2</v>
      </c>
      <c r="G5">
        <f>YEAR(Table111[[#This Row],[Invoice Date]])</f>
        <v>2024</v>
      </c>
    </row>
    <row r="6" spans="4:7" x14ac:dyDescent="0.25">
      <c r="D6" s="40">
        <v>45062</v>
      </c>
      <c r="E6">
        <f>DAY(Table111[[#This Row],[Invoice Date]])</f>
        <v>16</v>
      </c>
      <c r="F6">
        <f>MONTH(Table111[[#This Row],[Invoice Date]])</f>
        <v>5</v>
      </c>
      <c r="G6">
        <f>YEAR(Table111[[#This Row],[Invoice Date]])</f>
        <v>2023</v>
      </c>
    </row>
    <row r="7" spans="4:7" x14ac:dyDescent="0.25">
      <c r="D7" s="40">
        <v>45125</v>
      </c>
      <c r="E7">
        <f>DAY(Table111[[#This Row],[Invoice Date]])</f>
        <v>18</v>
      </c>
      <c r="F7">
        <f>MONTH(Table111[[#This Row],[Invoice Date]])</f>
        <v>7</v>
      </c>
      <c r="G7">
        <f>YEAR(Table111[[#This Row],[Invoice Date]])</f>
        <v>2023</v>
      </c>
    </row>
    <row r="8" spans="4:7" x14ac:dyDescent="0.25">
      <c r="D8" s="40">
        <v>45351</v>
      </c>
      <c r="E8">
        <f>DAY(Table111[[#This Row],[Invoice Date]])</f>
        <v>29</v>
      </c>
      <c r="F8">
        <f>MONTH(Table111[[#This Row],[Invoice Date]])</f>
        <v>2</v>
      </c>
      <c r="G8">
        <f>YEAR(Table111[[#This Row],[Invoice Date]])</f>
        <v>2024</v>
      </c>
    </row>
    <row r="9" spans="4:7" x14ac:dyDescent="0.25">
      <c r="D9" s="40">
        <v>45212</v>
      </c>
      <c r="E9">
        <f>DAY(Table111[[#This Row],[Invoice Date]])</f>
        <v>13</v>
      </c>
      <c r="F9">
        <f>MONTH(Table111[[#This Row],[Invoice Date]])</f>
        <v>10</v>
      </c>
      <c r="G9">
        <f>YEAR(Table111[[#This Row],[Invoice Date]])</f>
        <v>2023</v>
      </c>
    </row>
    <row r="10" spans="4:7" x14ac:dyDescent="0.25">
      <c r="D10" s="40">
        <v>45295</v>
      </c>
      <c r="E10">
        <f>DAY(Table111[[#This Row],[Invoice Date]])</f>
        <v>4</v>
      </c>
      <c r="F10">
        <f>MONTH(Table111[[#This Row],[Invoice Date]])</f>
        <v>1</v>
      </c>
      <c r="G10">
        <f>YEAR(Table111[[#This Row],[Invoice Date]])</f>
        <v>2024</v>
      </c>
    </row>
    <row r="11" spans="4:7" x14ac:dyDescent="0.25">
      <c r="D11" s="40">
        <v>45338</v>
      </c>
      <c r="E11">
        <f>DAY(Table111[[#This Row],[Invoice Date]])</f>
        <v>16</v>
      </c>
      <c r="F11">
        <f>MONTH(Table111[[#This Row],[Invoice Date]])</f>
        <v>2</v>
      </c>
      <c r="G11">
        <f>YEAR(Table111[[#This Row],[Invoice Date]])</f>
        <v>2024</v>
      </c>
    </row>
    <row r="12" spans="4:7" x14ac:dyDescent="0.25">
      <c r="D12" s="40">
        <v>45238</v>
      </c>
      <c r="E12">
        <f>DAY(Table111[[#This Row],[Invoice Date]])</f>
        <v>8</v>
      </c>
      <c r="F12">
        <f>MONTH(Table111[[#This Row],[Invoice Date]])</f>
        <v>11</v>
      </c>
      <c r="G12">
        <f>YEAR(Table111[[#This Row],[Invoice Date]])</f>
        <v>2023</v>
      </c>
    </row>
    <row r="13" spans="4:7" x14ac:dyDescent="0.25">
      <c r="D13" s="40">
        <v>45356</v>
      </c>
      <c r="E13">
        <f>DAY(Table111[[#This Row],[Invoice Date]])</f>
        <v>5</v>
      </c>
      <c r="F13">
        <f>MONTH(Table111[[#This Row],[Invoice Date]])</f>
        <v>3</v>
      </c>
      <c r="G13">
        <f>YEAR(Table111[[#This Row],[Invoice Date]])</f>
        <v>2024</v>
      </c>
    </row>
    <row r="14" spans="4:7" x14ac:dyDescent="0.25">
      <c r="D14" s="40">
        <v>44945</v>
      </c>
      <c r="E14">
        <f>DAY(Table111[[#This Row],[Invoice Date]])</f>
        <v>19</v>
      </c>
      <c r="F14">
        <f>MONTH(Table111[[#This Row],[Invoice Date]])</f>
        <v>1</v>
      </c>
      <c r="G14">
        <f>YEAR(Table111[[#This Row],[Invoice Date]])</f>
        <v>2023</v>
      </c>
    </row>
    <row r="15" spans="4:7" x14ac:dyDescent="0.25">
      <c r="D15" s="40">
        <v>45045</v>
      </c>
      <c r="E15">
        <f>DAY(Table111[[#This Row],[Invoice Date]])</f>
        <v>29</v>
      </c>
      <c r="F15">
        <f>MONTH(Table111[[#This Row],[Invoice Date]])</f>
        <v>4</v>
      </c>
      <c r="G15">
        <f>YEAR(Table111[[#This Row],[Invoice Date]])</f>
        <v>2023</v>
      </c>
    </row>
    <row r="16" spans="4:7" x14ac:dyDescent="0.25">
      <c r="D16" s="40">
        <v>45204</v>
      </c>
      <c r="E16">
        <f>DAY(Table111[[#This Row],[Invoice Date]])</f>
        <v>5</v>
      </c>
      <c r="F16">
        <f>MONTH(Table111[[#This Row],[Invoice Date]])</f>
        <v>10</v>
      </c>
      <c r="G16">
        <f>YEAR(Table111[[#This Row],[Invoice Date]])</f>
        <v>2023</v>
      </c>
    </row>
    <row r="17" spans="4:7" x14ac:dyDescent="0.25">
      <c r="D17" s="40">
        <v>45087</v>
      </c>
      <c r="E17">
        <f>DAY(Table111[[#This Row],[Invoice Date]])</f>
        <v>10</v>
      </c>
      <c r="F17">
        <f>MONTH(Table111[[#This Row],[Invoice Date]])</f>
        <v>6</v>
      </c>
      <c r="G17">
        <f>YEAR(Table111[[#This Row],[Invoice Date]])</f>
        <v>2023</v>
      </c>
    </row>
    <row r="18" spans="4:7" x14ac:dyDescent="0.25">
      <c r="D18" s="40">
        <v>45079</v>
      </c>
      <c r="E18">
        <f>DAY(Table111[[#This Row],[Invoice Date]])</f>
        <v>2</v>
      </c>
      <c r="F18">
        <f>MONTH(Table111[[#This Row],[Invoice Date]])</f>
        <v>6</v>
      </c>
      <c r="G18">
        <f>YEAR(Table111[[#This Row],[Invoice Date]])</f>
        <v>2023</v>
      </c>
    </row>
    <row r="19" spans="4:7" x14ac:dyDescent="0.25">
      <c r="D19" s="40">
        <v>44932</v>
      </c>
      <c r="E19">
        <f>DAY(Table111[[#This Row],[Invoice Date]])</f>
        <v>6</v>
      </c>
      <c r="F19">
        <f>MONTH(Table111[[#This Row],[Invoice Date]])</f>
        <v>1</v>
      </c>
      <c r="G19">
        <f>YEAR(Table111[[#This Row],[Invoice Date]])</f>
        <v>2023</v>
      </c>
    </row>
    <row r="20" spans="4:7" x14ac:dyDescent="0.25">
      <c r="D20" s="40">
        <v>45354</v>
      </c>
      <c r="E20">
        <f>DAY(Table111[[#This Row],[Invoice Date]])</f>
        <v>3</v>
      </c>
      <c r="F20">
        <f>MONTH(Table111[[#This Row],[Invoice Date]])</f>
        <v>3</v>
      </c>
      <c r="G20">
        <f>YEAR(Table111[[#This Row],[Invoice Date]])</f>
        <v>2024</v>
      </c>
    </row>
    <row r="21" spans="4:7" x14ac:dyDescent="0.25">
      <c r="D21" s="40">
        <v>44938</v>
      </c>
      <c r="E21">
        <f>DAY(Table111[[#This Row],[Invoice Date]])</f>
        <v>12</v>
      </c>
      <c r="F21">
        <f>MONTH(Table111[[#This Row],[Invoice Date]])</f>
        <v>1</v>
      </c>
      <c r="G21">
        <f>YEAR(Table111[[#This Row],[Invoice Date]])</f>
        <v>2023</v>
      </c>
    </row>
    <row r="22" spans="4:7" x14ac:dyDescent="0.25">
      <c r="D22" s="40">
        <v>45317</v>
      </c>
      <c r="E22">
        <f>DAY(Table111[[#This Row],[Invoice Date]])</f>
        <v>26</v>
      </c>
      <c r="F22">
        <f>MONTH(Table111[[#This Row],[Invoice Date]])</f>
        <v>1</v>
      </c>
      <c r="G22">
        <f>YEAR(Table111[[#This Row],[Invoice Date]])</f>
        <v>2024</v>
      </c>
    </row>
    <row r="23" spans="4:7" x14ac:dyDescent="0.25">
      <c r="D23" s="40">
        <v>45361</v>
      </c>
      <c r="E23">
        <f>DAY(Table111[[#This Row],[Invoice Date]])</f>
        <v>10</v>
      </c>
      <c r="F23">
        <f>MONTH(Table111[[#This Row],[Invoice Date]])</f>
        <v>3</v>
      </c>
      <c r="G23">
        <f>YEAR(Table111[[#This Row],[Invoice Date]])</f>
        <v>2024</v>
      </c>
    </row>
    <row r="24" spans="4:7" x14ac:dyDescent="0.25">
      <c r="D24" s="40">
        <v>45244</v>
      </c>
      <c r="E24">
        <f>DAY(Table111[[#This Row],[Invoice Date]])</f>
        <v>14</v>
      </c>
      <c r="F24">
        <f>MONTH(Table111[[#This Row],[Invoice Date]])</f>
        <v>11</v>
      </c>
      <c r="G24">
        <f>YEAR(Table111[[#This Row],[Invoice Date]])</f>
        <v>2023</v>
      </c>
    </row>
    <row r="30" spans="4:7" ht="20.25" thickBot="1" x14ac:dyDescent="0.35">
      <c r="D30" s="42" t="s">
        <v>25</v>
      </c>
    </row>
    <row r="31" spans="4:7" ht="15.75" thickTop="1" x14ac:dyDescent="0.25"/>
    <row r="32" spans="4:7" x14ac:dyDescent="0.25">
      <c r="D32" s="13" t="s">
        <v>22</v>
      </c>
      <c r="E32" s="13" t="s">
        <v>23</v>
      </c>
      <c r="F32" s="14" t="s">
        <v>24</v>
      </c>
      <c r="G32" s="13" t="s">
        <v>26</v>
      </c>
    </row>
    <row r="33" spans="4:7" x14ac:dyDescent="0.25">
      <c r="D33">
        <v>28</v>
      </c>
      <c r="E33">
        <v>2</v>
      </c>
      <c r="F33">
        <v>2024</v>
      </c>
      <c r="G33" s="15">
        <f>DATE(Table213[[#This Row],[Year]],Table213[[#This Row],[Month]],Table213[[#This Row],[Day]])</f>
        <v>45350</v>
      </c>
    </row>
    <row r="34" spans="4:7" x14ac:dyDescent="0.25">
      <c r="D34">
        <v>16</v>
      </c>
      <c r="E34">
        <v>5</v>
      </c>
      <c r="F34">
        <v>2023</v>
      </c>
      <c r="G34" s="15">
        <f>DATE(Table213[[#This Row],[Year]],Table213[[#This Row],[Month]],Table213[[#This Row],[Day]])</f>
        <v>45062</v>
      </c>
    </row>
    <row r="35" spans="4:7" x14ac:dyDescent="0.25">
      <c r="D35">
        <v>18</v>
      </c>
      <c r="E35">
        <v>7</v>
      </c>
      <c r="F35">
        <v>2023</v>
      </c>
      <c r="G35" s="15">
        <f>DATE(Table213[[#This Row],[Year]],Table213[[#This Row],[Month]],Table213[[#This Row],[Day]])</f>
        <v>45125</v>
      </c>
    </row>
    <row r="36" spans="4:7" x14ac:dyDescent="0.25">
      <c r="D36">
        <v>29</v>
      </c>
      <c r="E36">
        <v>2</v>
      </c>
      <c r="F36">
        <v>2024</v>
      </c>
      <c r="G36" s="15">
        <f>DATE(Table213[[#This Row],[Year]],Table213[[#This Row],[Month]],Table213[[#This Row],[Day]])</f>
        <v>45351</v>
      </c>
    </row>
    <row r="37" spans="4:7" x14ac:dyDescent="0.25">
      <c r="D37">
        <v>13</v>
      </c>
      <c r="E37">
        <v>10</v>
      </c>
      <c r="F37">
        <v>2023</v>
      </c>
      <c r="G37" s="15">
        <f>DATE(Table213[[#This Row],[Year]],Table213[[#This Row],[Month]],Table213[[#This Row],[Day]])</f>
        <v>45212</v>
      </c>
    </row>
    <row r="38" spans="4:7" x14ac:dyDescent="0.25">
      <c r="D38">
        <v>4</v>
      </c>
      <c r="E38">
        <v>1</v>
      </c>
      <c r="F38">
        <v>2024</v>
      </c>
      <c r="G38" s="15">
        <f>DATE(Table213[[#This Row],[Year]],Table213[[#This Row],[Month]],Table213[[#This Row],[Day]])</f>
        <v>45295</v>
      </c>
    </row>
    <row r="39" spans="4:7" x14ac:dyDescent="0.25">
      <c r="D39">
        <v>16</v>
      </c>
      <c r="E39">
        <v>2</v>
      </c>
      <c r="F39">
        <v>2024</v>
      </c>
      <c r="G39" s="15">
        <f>DATE(Table213[[#This Row],[Year]],Table213[[#This Row],[Month]],Table213[[#This Row],[Day]])</f>
        <v>45338</v>
      </c>
    </row>
    <row r="40" spans="4:7" x14ac:dyDescent="0.25">
      <c r="D40">
        <v>8</v>
      </c>
      <c r="E40">
        <v>11</v>
      </c>
      <c r="F40">
        <v>2023</v>
      </c>
      <c r="G40" s="15">
        <f>DATE(Table213[[#This Row],[Year]],Table213[[#This Row],[Month]],Table213[[#This Row],[Day]])</f>
        <v>45238</v>
      </c>
    </row>
    <row r="41" spans="4:7" x14ac:dyDescent="0.25">
      <c r="D41">
        <v>5</v>
      </c>
      <c r="E41">
        <v>3</v>
      </c>
      <c r="F41">
        <v>2024</v>
      </c>
      <c r="G41" s="15">
        <f>DATE(Table213[[#This Row],[Year]],Table213[[#This Row],[Month]],Table213[[#This Row],[Day]])</f>
        <v>45356</v>
      </c>
    </row>
    <row r="42" spans="4:7" x14ac:dyDescent="0.25">
      <c r="D42">
        <v>19</v>
      </c>
      <c r="E42">
        <v>1</v>
      </c>
      <c r="F42">
        <v>2023</v>
      </c>
      <c r="G42" s="15">
        <f>DATE(Table213[[#This Row],[Year]],Table213[[#This Row],[Month]],Table213[[#This Row],[Day]])</f>
        <v>44945</v>
      </c>
    </row>
    <row r="43" spans="4:7" x14ac:dyDescent="0.25">
      <c r="D43">
        <v>29</v>
      </c>
      <c r="E43">
        <v>4</v>
      </c>
      <c r="F43">
        <v>2023</v>
      </c>
      <c r="G43" s="15">
        <f>DATE(Table213[[#This Row],[Year]],Table213[[#This Row],[Month]],Table213[[#This Row],[Day]])</f>
        <v>45045</v>
      </c>
    </row>
    <row r="44" spans="4:7" x14ac:dyDescent="0.25">
      <c r="D44">
        <v>5</v>
      </c>
      <c r="E44">
        <v>10</v>
      </c>
      <c r="F44">
        <v>2023</v>
      </c>
      <c r="G44" s="15">
        <f>DATE(Table213[[#This Row],[Year]],Table213[[#This Row],[Month]],Table213[[#This Row],[Day]])</f>
        <v>45204</v>
      </c>
    </row>
    <row r="45" spans="4:7" x14ac:dyDescent="0.25">
      <c r="D45">
        <v>10</v>
      </c>
      <c r="E45">
        <v>6</v>
      </c>
      <c r="F45">
        <v>2023</v>
      </c>
      <c r="G45" s="15">
        <f>DATE(Table213[[#This Row],[Year]],Table213[[#This Row],[Month]],Table213[[#This Row],[Day]])</f>
        <v>45087</v>
      </c>
    </row>
    <row r="46" spans="4:7" x14ac:dyDescent="0.25">
      <c r="D46">
        <v>2</v>
      </c>
      <c r="E46">
        <v>6</v>
      </c>
      <c r="F46">
        <v>2023</v>
      </c>
      <c r="G46" s="15">
        <f>DATE(Table213[[#This Row],[Year]],Table213[[#This Row],[Month]],Table213[[#This Row],[Day]])</f>
        <v>45079</v>
      </c>
    </row>
    <row r="47" spans="4:7" x14ac:dyDescent="0.25">
      <c r="D47">
        <v>6</v>
      </c>
      <c r="E47">
        <v>1</v>
      </c>
      <c r="F47">
        <v>2023</v>
      </c>
      <c r="G47" s="15">
        <f>DATE(Table213[[#This Row],[Year]],Table213[[#This Row],[Month]],Table213[[#This Row],[Day]])</f>
        <v>44932</v>
      </c>
    </row>
    <row r="48" spans="4:7" x14ac:dyDescent="0.25">
      <c r="D48">
        <v>3</v>
      </c>
      <c r="E48">
        <v>3</v>
      </c>
      <c r="F48">
        <v>2024</v>
      </c>
      <c r="G48" s="15">
        <f>DATE(Table213[[#This Row],[Year]],Table213[[#This Row],[Month]],Table213[[#This Row],[Day]])</f>
        <v>45354</v>
      </c>
    </row>
    <row r="49" spans="4:8" x14ac:dyDescent="0.25">
      <c r="D49">
        <v>12</v>
      </c>
      <c r="E49">
        <v>1</v>
      </c>
      <c r="F49">
        <v>2023</v>
      </c>
      <c r="G49" s="15">
        <f>DATE(Table213[[#This Row],[Year]],Table213[[#This Row],[Month]],Table213[[#This Row],[Day]])</f>
        <v>44938</v>
      </c>
    </row>
    <row r="50" spans="4:8" x14ac:dyDescent="0.25">
      <c r="D50">
        <v>26</v>
      </c>
      <c r="E50">
        <v>1</v>
      </c>
      <c r="F50">
        <v>2024</v>
      </c>
      <c r="G50" s="15">
        <f>DATE(Table213[[#This Row],[Year]],Table213[[#This Row],[Month]],Table213[[#This Row],[Day]])</f>
        <v>45317</v>
      </c>
    </row>
    <row r="51" spans="4:8" x14ac:dyDescent="0.25">
      <c r="D51">
        <v>10</v>
      </c>
      <c r="E51">
        <v>3</v>
      </c>
      <c r="F51">
        <v>2024</v>
      </c>
      <c r="G51" s="15">
        <f>DATE(Table213[[#This Row],[Year]],Table213[[#This Row],[Month]],Table213[[#This Row],[Day]])</f>
        <v>45361</v>
      </c>
    </row>
    <row r="52" spans="4:8" x14ac:dyDescent="0.25">
      <c r="D52">
        <v>14</v>
      </c>
      <c r="E52">
        <v>11</v>
      </c>
      <c r="F52">
        <v>2023</v>
      </c>
      <c r="G52" s="15">
        <f>DATE(Table213[[#This Row],[Year]],Table213[[#This Row],[Month]],Table213[[#This Row],[Day]])</f>
        <v>45244</v>
      </c>
    </row>
    <row r="59" spans="4:8" ht="20.25" thickBot="1" x14ac:dyDescent="0.35">
      <c r="D59" s="42" t="s">
        <v>32</v>
      </c>
    </row>
    <row r="60" spans="4:8" ht="15.75" thickTop="1" x14ac:dyDescent="0.25"/>
    <row r="61" spans="4:8" x14ac:dyDescent="0.25">
      <c r="D61" s="16" t="s">
        <v>27</v>
      </c>
      <c r="E61" s="16" t="s">
        <v>28</v>
      </c>
      <c r="F61" s="16" t="s">
        <v>29</v>
      </c>
      <c r="G61" s="16" t="s">
        <v>30</v>
      </c>
      <c r="H61" s="16" t="s">
        <v>31</v>
      </c>
    </row>
    <row r="62" spans="4:8" x14ac:dyDescent="0.25">
      <c r="D62" s="17">
        <v>8744</v>
      </c>
      <c r="E62" s="18">
        <v>0.70264783501934447</v>
      </c>
      <c r="F62" s="16">
        <f>HOUR(Table314[[#This Row],[Delivery Time]])</f>
        <v>16</v>
      </c>
      <c r="G62" s="16">
        <f>MINUTE(Table314[[#This Row],[Delivery Time]])</f>
        <v>51</v>
      </c>
      <c r="H62" s="16">
        <f>SECOND(Table314[[#This Row],[Delivery Time]])</f>
        <v>49</v>
      </c>
    </row>
    <row r="63" spans="4:8" x14ac:dyDescent="0.25">
      <c r="D63" s="17">
        <v>1404</v>
      </c>
      <c r="E63" s="18">
        <v>0.99907700369545704</v>
      </c>
      <c r="F63" s="16">
        <f>HOUR(Table314[[#This Row],[Delivery Time]])</f>
        <v>23</v>
      </c>
      <c r="G63" s="16">
        <f>MINUTE(Table314[[#This Row],[Delivery Time]])</f>
        <v>58</v>
      </c>
      <c r="H63" s="16">
        <f>SECOND(Table314[[#This Row],[Delivery Time]])</f>
        <v>40</v>
      </c>
    </row>
    <row r="64" spans="4:8" x14ac:dyDescent="0.25">
      <c r="D64" s="17">
        <v>7827</v>
      </c>
      <c r="E64" s="18">
        <v>0.36034343099778388</v>
      </c>
      <c r="F64" s="16">
        <f>HOUR(Table314[[#This Row],[Delivery Time]])</f>
        <v>8</v>
      </c>
      <c r="G64" s="16">
        <f>MINUTE(Table314[[#This Row],[Delivery Time]])</f>
        <v>38</v>
      </c>
      <c r="H64" s="16">
        <f>SECOND(Table314[[#This Row],[Delivery Time]])</f>
        <v>54</v>
      </c>
    </row>
    <row r="65" spans="4:8" x14ac:dyDescent="0.25">
      <c r="D65" s="17">
        <v>9232</v>
      </c>
      <c r="E65" s="18">
        <v>0.60947916666666668</v>
      </c>
      <c r="F65" s="16">
        <f>HOUR(Table314[[#This Row],[Delivery Time]])</f>
        <v>14</v>
      </c>
      <c r="G65" s="16">
        <f>MINUTE(Table314[[#This Row],[Delivery Time]])</f>
        <v>37</v>
      </c>
      <c r="H65" s="16">
        <f>SECOND(Table314[[#This Row],[Delivery Time]])</f>
        <v>39</v>
      </c>
    </row>
    <row r="66" spans="4:8" x14ac:dyDescent="0.25">
      <c r="D66" s="17">
        <v>2603</v>
      </c>
      <c r="E66" s="18">
        <v>0.70750292714153451</v>
      </c>
      <c r="F66" s="16">
        <f>HOUR(Table314[[#This Row],[Delivery Time]])</f>
        <v>16</v>
      </c>
      <c r="G66" s="16">
        <f>MINUTE(Table314[[#This Row],[Delivery Time]])</f>
        <v>58</v>
      </c>
      <c r="H66" s="16">
        <f>SECOND(Table314[[#This Row],[Delivery Time]])</f>
        <v>48</v>
      </c>
    </row>
    <row r="67" spans="4:8" x14ac:dyDescent="0.25">
      <c r="D67" s="17">
        <v>3564</v>
      </c>
      <c r="E67" s="18">
        <v>0.86992010481509086</v>
      </c>
      <c r="F67" s="16">
        <f>HOUR(Table314[[#This Row],[Delivery Time]])</f>
        <v>20</v>
      </c>
      <c r="G67" s="16">
        <f>MINUTE(Table314[[#This Row],[Delivery Time]])</f>
        <v>52</v>
      </c>
      <c r="H67" s="16">
        <f>SECOND(Table314[[#This Row],[Delivery Time]])</f>
        <v>41</v>
      </c>
    </row>
    <row r="68" spans="4:8" x14ac:dyDescent="0.25">
      <c r="D68" s="17">
        <v>9814</v>
      </c>
      <c r="E68" s="18">
        <v>0.8719193421699365</v>
      </c>
      <c r="F68" s="16">
        <f>HOUR(Table314[[#This Row],[Delivery Time]])</f>
        <v>20</v>
      </c>
      <c r="G68" s="16">
        <f>MINUTE(Table314[[#This Row],[Delivery Time]])</f>
        <v>55</v>
      </c>
      <c r="H68" s="16">
        <f>SECOND(Table314[[#This Row],[Delivery Time]])</f>
        <v>34</v>
      </c>
    </row>
    <row r="69" spans="4:8" x14ac:dyDescent="0.25">
      <c r="D69" s="17">
        <v>1562</v>
      </c>
      <c r="E69" s="18">
        <v>0.23799219806523886</v>
      </c>
      <c r="F69" s="16">
        <f>HOUR(Table314[[#This Row],[Delivery Time]])</f>
        <v>5</v>
      </c>
      <c r="G69" s="16">
        <f>MINUTE(Table314[[#This Row],[Delivery Time]])</f>
        <v>42</v>
      </c>
      <c r="H69" s="16">
        <f>SECOND(Table314[[#This Row],[Delivery Time]])</f>
        <v>43</v>
      </c>
    </row>
    <row r="70" spans="4:8" x14ac:dyDescent="0.25">
      <c r="D70" s="17">
        <v>7543</v>
      </c>
      <c r="E70" s="18">
        <v>0.87627314814814816</v>
      </c>
      <c r="F70" s="16">
        <f>HOUR(Table314[[#This Row],[Delivery Time]])</f>
        <v>21</v>
      </c>
      <c r="G70" s="16">
        <f>MINUTE(Table314[[#This Row],[Delivery Time]])</f>
        <v>1</v>
      </c>
      <c r="H70" s="16">
        <f>SECOND(Table314[[#This Row],[Delivery Time]])</f>
        <v>50</v>
      </c>
    </row>
    <row r="71" spans="4:8" x14ac:dyDescent="0.25">
      <c r="D71" s="17">
        <v>2841</v>
      </c>
      <c r="E71" s="18">
        <v>0.17228599665532318</v>
      </c>
      <c r="F71" s="16">
        <f>HOUR(Table314[[#This Row],[Delivery Time]])</f>
        <v>4</v>
      </c>
      <c r="G71" s="16">
        <f>MINUTE(Table314[[#This Row],[Delivery Time]])</f>
        <v>8</v>
      </c>
      <c r="H71" s="16">
        <f>SECOND(Table314[[#This Row],[Delivery Time]])</f>
        <v>6</v>
      </c>
    </row>
    <row r="72" spans="4:8" x14ac:dyDescent="0.25">
      <c r="D72" s="17">
        <v>5619</v>
      </c>
      <c r="E72" s="18">
        <v>0.35064702439471496</v>
      </c>
      <c r="F72" s="16">
        <f>HOUR(Table314[[#This Row],[Delivery Time]])</f>
        <v>8</v>
      </c>
      <c r="G72" s="16">
        <f>MINUTE(Table314[[#This Row],[Delivery Time]])</f>
        <v>24</v>
      </c>
      <c r="H72" s="16">
        <f>SECOND(Table314[[#This Row],[Delivery Time]])</f>
        <v>56</v>
      </c>
    </row>
    <row r="73" spans="4:8" x14ac:dyDescent="0.25">
      <c r="D73" s="17">
        <v>5656</v>
      </c>
      <c r="E73" s="18">
        <v>0.3859128873883465</v>
      </c>
      <c r="F73" s="16">
        <f>HOUR(Table314[[#This Row],[Delivery Time]])</f>
        <v>9</v>
      </c>
      <c r="G73" s="16">
        <f>MINUTE(Table314[[#This Row],[Delivery Time]])</f>
        <v>15</v>
      </c>
      <c r="H73" s="16">
        <f>SECOND(Table314[[#This Row],[Delivery Time]])</f>
        <v>43</v>
      </c>
    </row>
    <row r="74" spans="4:8" x14ac:dyDescent="0.25">
      <c r="D74" s="17">
        <v>9774</v>
      </c>
      <c r="E74" s="18">
        <v>0.2582059353921593</v>
      </c>
      <c r="F74" s="16">
        <f>HOUR(Table314[[#This Row],[Delivery Time]])</f>
        <v>6</v>
      </c>
      <c r="G74" s="16">
        <f>MINUTE(Table314[[#This Row],[Delivery Time]])</f>
        <v>11</v>
      </c>
      <c r="H74" s="16">
        <f>SECOND(Table314[[#This Row],[Delivery Time]])</f>
        <v>49</v>
      </c>
    </row>
    <row r="75" spans="4:8" x14ac:dyDescent="0.25">
      <c r="D75" s="17">
        <v>2768</v>
      </c>
      <c r="E75" s="18">
        <v>0.51162106742728974</v>
      </c>
      <c r="F75" s="16">
        <f>HOUR(Table314[[#This Row],[Delivery Time]])</f>
        <v>12</v>
      </c>
      <c r="G75" s="16">
        <f>MINUTE(Table314[[#This Row],[Delivery Time]])</f>
        <v>16</v>
      </c>
      <c r="H75" s="16">
        <f>SECOND(Table314[[#This Row],[Delivery Time]])</f>
        <v>44</v>
      </c>
    </row>
    <row r="76" spans="4:8" x14ac:dyDescent="0.25">
      <c r="D76" s="17">
        <v>9015</v>
      </c>
      <c r="E76" s="18">
        <v>0.66323526569776903</v>
      </c>
      <c r="F76" s="16">
        <f>HOUR(Table314[[#This Row],[Delivery Time]])</f>
        <v>15</v>
      </c>
      <c r="G76" s="16">
        <f>MINUTE(Table314[[#This Row],[Delivery Time]])</f>
        <v>55</v>
      </c>
      <c r="H76" s="16">
        <f>SECOND(Table314[[#This Row],[Delivery Time]])</f>
        <v>4</v>
      </c>
    </row>
    <row r="77" spans="4:8" x14ac:dyDescent="0.25">
      <c r="D77" s="17">
        <v>5375</v>
      </c>
      <c r="E77" s="18">
        <v>0.63331872500208242</v>
      </c>
      <c r="F77" s="16">
        <f>HOUR(Table314[[#This Row],[Delivery Time]])</f>
        <v>15</v>
      </c>
      <c r="G77" s="16">
        <f>MINUTE(Table314[[#This Row],[Delivery Time]])</f>
        <v>11</v>
      </c>
      <c r="H77" s="16">
        <f>SECOND(Table314[[#This Row],[Delivery Time]])</f>
        <v>59</v>
      </c>
    </row>
    <row r="84" spans="4:7" ht="20.25" thickBot="1" x14ac:dyDescent="0.35">
      <c r="D84" s="42" t="s">
        <v>33</v>
      </c>
    </row>
    <row r="85" spans="4:7" ht="15.75" thickTop="1" x14ac:dyDescent="0.25"/>
    <row r="86" spans="4:7" x14ac:dyDescent="0.25">
      <c r="D86" s="19" t="s">
        <v>29</v>
      </c>
      <c r="E86" s="19" t="s">
        <v>30</v>
      </c>
      <c r="F86" s="19" t="s">
        <v>31</v>
      </c>
      <c r="G86" s="19" t="s">
        <v>34</v>
      </c>
    </row>
    <row r="87" spans="4:7" x14ac:dyDescent="0.25">
      <c r="D87" s="19">
        <v>16</v>
      </c>
      <c r="E87" s="19">
        <v>51</v>
      </c>
      <c r="F87" s="19">
        <v>49</v>
      </c>
      <c r="G87" s="85">
        <f>TIME(Table415[[#This Row],[Hour]],Table415[[#This Row],[Minute]],Table415[[#This Row],[Second]])</f>
        <v>0.70265046296296296</v>
      </c>
    </row>
    <row r="88" spans="4:7" x14ac:dyDescent="0.25">
      <c r="D88" s="19">
        <v>23</v>
      </c>
      <c r="E88" s="19">
        <v>58</v>
      </c>
      <c r="F88" s="19">
        <v>40</v>
      </c>
      <c r="G88" s="85">
        <f>TIME(Table415[[#This Row],[Hour]],Table415[[#This Row],[Minute]],Table415[[#This Row],[Second]])</f>
        <v>0.99907407407407411</v>
      </c>
    </row>
    <row r="89" spans="4:7" x14ac:dyDescent="0.25">
      <c r="D89" s="19">
        <v>8</v>
      </c>
      <c r="E89" s="19">
        <v>38</v>
      </c>
      <c r="F89" s="19">
        <v>54</v>
      </c>
      <c r="G89" s="85">
        <f>TIME(Table415[[#This Row],[Hour]],Table415[[#This Row],[Minute]],Table415[[#This Row],[Second]])</f>
        <v>0.36034722222222221</v>
      </c>
    </row>
    <row r="90" spans="4:7" x14ac:dyDescent="0.25">
      <c r="D90" s="19">
        <v>14</v>
      </c>
      <c r="E90" s="19">
        <v>37</v>
      </c>
      <c r="F90" s="19">
        <v>39</v>
      </c>
      <c r="G90" s="85">
        <f>TIME(Table415[[#This Row],[Hour]],Table415[[#This Row],[Minute]],Table415[[#This Row],[Second]])</f>
        <v>0.60947916666666668</v>
      </c>
    </row>
    <row r="91" spans="4:7" x14ac:dyDescent="0.25">
      <c r="D91" s="19">
        <v>16</v>
      </c>
      <c r="E91" s="19">
        <v>58</v>
      </c>
      <c r="F91" s="19">
        <v>48</v>
      </c>
      <c r="G91" s="85">
        <f>TIME(Table415[[#This Row],[Hour]],Table415[[#This Row],[Minute]],Table415[[#This Row],[Second]])</f>
        <v>0.70750000000000002</v>
      </c>
    </row>
    <row r="92" spans="4:7" x14ac:dyDescent="0.25">
      <c r="D92" s="19">
        <v>20</v>
      </c>
      <c r="E92" s="19">
        <v>52</v>
      </c>
      <c r="F92" s="19">
        <v>41</v>
      </c>
      <c r="G92" s="85">
        <f>TIME(Table415[[#This Row],[Hour]],Table415[[#This Row],[Minute]],Table415[[#This Row],[Second]])</f>
        <v>0.8699189814814815</v>
      </c>
    </row>
    <row r="93" spans="4:7" x14ac:dyDescent="0.25">
      <c r="D93" s="19">
        <v>20</v>
      </c>
      <c r="E93" s="19">
        <v>55</v>
      </c>
      <c r="F93" s="19">
        <v>34</v>
      </c>
      <c r="G93" s="85">
        <f>TIME(Table415[[#This Row],[Hour]],Table415[[#This Row],[Minute]],Table415[[#This Row],[Second]])</f>
        <v>0.87192129629629633</v>
      </c>
    </row>
    <row r="94" spans="4:7" x14ac:dyDescent="0.25">
      <c r="D94" s="19">
        <v>5</v>
      </c>
      <c r="E94" s="19">
        <v>42</v>
      </c>
      <c r="F94" s="19">
        <v>43</v>
      </c>
      <c r="G94" s="85">
        <f>TIME(Table415[[#This Row],[Hour]],Table415[[#This Row],[Minute]],Table415[[#This Row],[Second]])</f>
        <v>0.23799768518518519</v>
      </c>
    </row>
    <row r="95" spans="4:7" x14ac:dyDescent="0.25">
      <c r="D95" s="19">
        <v>21</v>
      </c>
      <c r="E95" s="19">
        <v>1</v>
      </c>
      <c r="F95" s="19">
        <v>50</v>
      </c>
      <c r="G95" s="85">
        <f>TIME(Table415[[#This Row],[Hour]],Table415[[#This Row],[Minute]],Table415[[#This Row],[Second]])</f>
        <v>0.87627314814814816</v>
      </c>
    </row>
    <row r="96" spans="4:7" x14ac:dyDescent="0.25">
      <c r="D96" s="19">
        <v>4</v>
      </c>
      <c r="E96" s="19">
        <v>8</v>
      </c>
      <c r="F96" s="19">
        <v>6</v>
      </c>
      <c r="G96" s="85">
        <f>TIME(Table415[[#This Row],[Hour]],Table415[[#This Row],[Minute]],Table415[[#This Row],[Second]])</f>
        <v>0.17229166666666668</v>
      </c>
    </row>
    <row r="97" spans="4:7" x14ac:dyDescent="0.25">
      <c r="D97" s="19">
        <v>8</v>
      </c>
      <c r="E97" s="19">
        <v>24</v>
      </c>
      <c r="F97" s="19">
        <v>56</v>
      </c>
      <c r="G97" s="85">
        <f>TIME(Table415[[#This Row],[Hour]],Table415[[#This Row],[Minute]],Table415[[#This Row],[Second]])</f>
        <v>0.35064814814814815</v>
      </c>
    </row>
    <row r="98" spans="4:7" x14ac:dyDescent="0.25">
      <c r="D98" s="19">
        <v>9</v>
      </c>
      <c r="E98" s="19">
        <v>15</v>
      </c>
      <c r="F98" s="19">
        <v>43</v>
      </c>
      <c r="G98" s="85">
        <f>TIME(Table415[[#This Row],[Hour]],Table415[[#This Row],[Minute]],Table415[[#This Row],[Second]])</f>
        <v>0.38591435185185186</v>
      </c>
    </row>
    <row r="99" spans="4:7" x14ac:dyDescent="0.25">
      <c r="D99" s="19">
        <v>6</v>
      </c>
      <c r="E99" s="19">
        <v>11</v>
      </c>
      <c r="F99" s="19">
        <v>49</v>
      </c>
      <c r="G99" s="85">
        <f>TIME(Table415[[#This Row],[Hour]],Table415[[#This Row],[Minute]],Table415[[#This Row],[Second]])</f>
        <v>0.25820601851851854</v>
      </c>
    </row>
    <row r="100" spans="4:7" x14ac:dyDescent="0.25">
      <c r="D100" s="19">
        <v>12</v>
      </c>
      <c r="E100" s="19">
        <v>16</v>
      </c>
      <c r="F100" s="19">
        <v>44</v>
      </c>
      <c r="G100" s="85">
        <f>TIME(Table415[[#This Row],[Hour]],Table415[[#This Row],[Minute]],Table415[[#This Row],[Second]])</f>
        <v>0.51162037037037034</v>
      </c>
    </row>
    <row r="101" spans="4:7" x14ac:dyDescent="0.25">
      <c r="D101" s="19">
        <v>15</v>
      </c>
      <c r="E101" s="19">
        <v>55</v>
      </c>
      <c r="F101" s="19">
        <v>4</v>
      </c>
      <c r="G101" s="85">
        <f>TIME(Table415[[#This Row],[Hour]],Table415[[#This Row],[Minute]],Table415[[#This Row],[Second]])</f>
        <v>0.66324074074074069</v>
      </c>
    </row>
    <row r="102" spans="4:7" x14ac:dyDescent="0.25">
      <c r="D102" s="19">
        <v>15</v>
      </c>
      <c r="E102" s="19">
        <v>11</v>
      </c>
      <c r="F102" s="19">
        <v>59</v>
      </c>
      <c r="G102" s="85">
        <f>TIME(Table415[[#This Row],[Hour]],Table415[[#This Row],[Minute]],Table415[[#This Row],[Second]])</f>
        <v>0.63332175925925926</v>
      </c>
    </row>
    <row r="109" spans="4:7" ht="20.25" thickBot="1" x14ac:dyDescent="0.35">
      <c r="D109" s="42" t="s">
        <v>35</v>
      </c>
      <c r="G109" s="15"/>
    </row>
    <row r="110" spans="4:7" ht="15.75" thickTop="1" x14ac:dyDescent="0.25"/>
    <row r="112" spans="4:7" ht="18" thickBot="1" x14ac:dyDescent="0.35">
      <c r="D112" s="43" t="s">
        <v>36</v>
      </c>
      <c r="E112" s="43" t="s">
        <v>144</v>
      </c>
    </row>
    <row r="113" spans="2:9" ht="15.75" thickTop="1" x14ac:dyDescent="0.25"/>
    <row r="114" spans="2:9" ht="18.75" x14ac:dyDescent="0.3">
      <c r="D114" s="41" t="s">
        <v>145</v>
      </c>
      <c r="E114" s="41" t="s">
        <v>146</v>
      </c>
    </row>
    <row r="115" spans="2:9" x14ac:dyDescent="0.25">
      <c r="B115" t="s">
        <v>149</v>
      </c>
      <c r="D115" s="15">
        <v>45461</v>
      </c>
      <c r="E115" s="24">
        <v>0.67500000000000004</v>
      </c>
    </row>
    <row r="117" spans="2:9" ht="18.75" x14ac:dyDescent="0.3">
      <c r="D117" s="41" t="s">
        <v>147</v>
      </c>
      <c r="E117" s="41" t="s">
        <v>148</v>
      </c>
    </row>
    <row r="118" spans="2:9" x14ac:dyDescent="0.25">
      <c r="B118" t="s">
        <v>150</v>
      </c>
      <c r="D118" s="15">
        <f ca="1">TODAY()</f>
        <v>45462</v>
      </c>
      <c r="E118" s="86">
        <f ca="1">NOW()</f>
        <v>45462.973209374999</v>
      </c>
    </row>
    <row r="125" spans="2:9" ht="20.25" thickBot="1" x14ac:dyDescent="0.35">
      <c r="D125" s="42" t="s">
        <v>236</v>
      </c>
    </row>
    <row r="126" spans="2:9" ht="15.75" thickTop="1" x14ac:dyDescent="0.25"/>
    <row r="127" spans="2:9" x14ac:dyDescent="0.25">
      <c r="D127" s="84" t="s">
        <v>234</v>
      </c>
      <c r="E127" s="84" t="s">
        <v>235</v>
      </c>
      <c r="I127" s="11"/>
    </row>
    <row r="128" spans="2:9" x14ac:dyDescent="0.25">
      <c r="D128" s="44">
        <v>45461</v>
      </c>
      <c r="E128" s="44">
        <v>45657</v>
      </c>
    </row>
    <row r="130" spans="4:5" x14ac:dyDescent="0.25">
      <c r="D130" s="6" t="s">
        <v>151</v>
      </c>
      <c r="E130" s="45">
        <f ca="1">YEARFRAC(TODAY(),"12/31/2024")</f>
        <v>0.53333333333333333</v>
      </c>
    </row>
    <row r="131" spans="4:5" x14ac:dyDescent="0.25">
      <c r="D131" s="6" t="s">
        <v>152</v>
      </c>
      <c r="E131" s="45">
        <f ca="1">1-E130</f>
        <v>0.46666666666666667</v>
      </c>
    </row>
  </sheetData>
  <pageMargins left="0.7" right="0.7" top="0.75" bottom="0.75" header="0.3" footer="0.3"/>
  <drawing r:id="rId1"/>
  <tableParts count="4">
    <tablePart r:id="rId2"/>
    <tablePart r:id="rId3"/>
    <tablePart r:id="rId4"/>
    <tablePart r:id="rId5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F47E4-5D14-47FE-9D00-921B48977E07}">
  <dimension ref="D2:I4"/>
  <sheetViews>
    <sheetView zoomScale="205" zoomScaleNormal="205" workbookViewId="0"/>
  </sheetViews>
  <sheetFormatPr defaultRowHeight="15" x14ac:dyDescent="0.25"/>
  <cols>
    <col min="1" max="1" width="7" customWidth="1"/>
    <col min="2" max="2" width="8.5703125" customWidth="1"/>
    <col min="5" max="5" width="30.140625" customWidth="1"/>
  </cols>
  <sheetData>
    <row r="2" spans="4:9" ht="24" thickBot="1" x14ac:dyDescent="0.4">
      <c r="D2" s="12"/>
      <c r="E2" s="42" t="s">
        <v>153</v>
      </c>
    </row>
    <row r="3" spans="4:9" ht="16.5" thickTop="1" thickBot="1" x14ac:dyDescent="0.3">
      <c r="G3" s="115" t="s">
        <v>156</v>
      </c>
      <c r="H3" s="115"/>
      <c r="I3" s="115"/>
    </row>
    <row r="4" spans="4:9" ht="45.75" thickBot="1" x14ac:dyDescent="0.3">
      <c r="E4" s="46" t="s">
        <v>154</v>
      </c>
      <c r="G4" s="114" t="s">
        <v>155</v>
      </c>
      <c r="H4" s="114"/>
      <c r="I4" s="114"/>
    </row>
  </sheetData>
  <mergeCells count="2">
    <mergeCell ref="G4:I4"/>
    <mergeCell ref="G3:I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EDDB5-E227-48B4-8973-31DF21ADA045}">
  <dimension ref="D2:I10"/>
  <sheetViews>
    <sheetView zoomScale="205" zoomScaleNormal="205" workbookViewId="0"/>
  </sheetViews>
  <sheetFormatPr defaultRowHeight="15" x14ac:dyDescent="0.25"/>
  <cols>
    <col min="1" max="1" width="7" customWidth="1"/>
    <col min="2" max="2" width="8.5703125" customWidth="1"/>
    <col min="5" max="5" width="30.140625" customWidth="1"/>
  </cols>
  <sheetData>
    <row r="2" spans="4:9" ht="24" thickBot="1" x14ac:dyDescent="0.4">
      <c r="D2" s="12"/>
      <c r="E2" s="42" t="s">
        <v>153</v>
      </c>
    </row>
    <row r="3" spans="4:9" ht="16.5" thickTop="1" thickBot="1" x14ac:dyDescent="0.3">
      <c r="G3" s="115" t="s">
        <v>156</v>
      </c>
      <c r="H3" s="115"/>
      <c r="I3" s="115"/>
    </row>
    <row r="4" spans="4:9" ht="45.75" thickBot="1" x14ac:dyDescent="0.3">
      <c r="E4" s="46" t="s">
        <v>154</v>
      </c>
      <c r="G4" s="114" t="s">
        <v>155</v>
      </c>
      <c r="H4" s="114"/>
      <c r="I4" s="114"/>
    </row>
    <row r="6" spans="4:9" x14ac:dyDescent="0.25">
      <c r="E6" t="str">
        <f ca="1">TEXT(TODAY(),"mm/dd/yyyy")</f>
        <v>06/19/2024</v>
      </c>
    </row>
    <row r="7" spans="4:9" x14ac:dyDescent="0.25">
      <c r="E7" t="str">
        <f ca="1">TEXT(NOW(),"h:mm am/pm")</f>
        <v>11:21 PM</v>
      </c>
    </row>
    <row r="8" spans="4:9" x14ac:dyDescent="0.25">
      <c r="E8" t="str">
        <f ca="1">TEXT(1-YEARFRAC(TODAY(),DATE(YEAR(TODAY()),12,31)),"00.0%")</f>
        <v>46.7%</v>
      </c>
    </row>
    <row r="10" spans="4:9" ht="45" x14ac:dyDescent="0.25">
      <c r="E10" s="20" t="str">
        <f ca="1">_xlfn.CONCAT("Today's date is ",TEXT(TODAY(),"mm/dd/yyyy"),CHAR(10),"Current time is ",TEXT(NOW(),"h:mm am/pm"),CHAR(10),TEXT(1-YEARFRAC(TODAY(),DATE(YEAR(TODAY()),12,31)),"00.0%")," of the year has passed")</f>
        <v>Today's date is 06/19/2024
Current time is 11:21 PM
46.7% of the year has passed</v>
      </c>
    </row>
  </sheetData>
  <mergeCells count="2">
    <mergeCell ref="G3:I3"/>
    <mergeCell ref="G4:I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D3AF8-8CA1-406A-8E2A-611CCE1A3681}">
  <dimension ref="C1:U92"/>
  <sheetViews>
    <sheetView showGridLines="0" showRowColHeaders="0" zoomScale="130" zoomScaleNormal="130" workbookViewId="0">
      <pane ySplit="1" topLeftCell="A2" activePane="bottomLeft" state="frozen"/>
      <selection pane="bottomLeft" activeCell="A2" sqref="A2"/>
    </sheetView>
  </sheetViews>
  <sheetFormatPr defaultRowHeight="15" x14ac:dyDescent="0.25"/>
  <sheetData>
    <row r="1" spans="3:21" s="8" customFormat="1" ht="44.25" customHeight="1" thickBot="1" x14ac:dyDescent="0.3">
      <c r="K1" s="21" t="s">
        <v>39</v>
      </c>
    </row>
    <row r="3" spans="3:21" ht="15" customHeight="1" x14ac:dyDescent="0.25">
      <c r="C3" s="116" t="s">
        <v>159</v>
      </c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8"/>
    </row>
    <row r="4" spans="3:21" ht="15" customHeight="1" x14ac:dyDescent="0.25">
      <c r="C4" s="119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1"/>
    </row>
    <row r="5" spans="3:21" ht="15" customHeight="1" x14ac:dyDescent="0.25">
      <c r="C5" s="119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1"/>
    </row>
    <row r="6" spans="3:21" ht="15" customHeight="1" x14ac:dyDescent="0.25">
      <c r="C6" s="119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1"/>
    </row>
    <row r="7" spans="3:21" ht="15" customHeight="1" x14ac:dyDescent="0.25">
      <c r="C7" s="119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1"/>
    </row>
    <row r="8" spans="3:21" ht="15" customHeight="1" x14ac:dyDescent="0.25">
      <c r="C8" s="119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1"/>
    </row>
    <row r="9" spans="3:21" ht="15" customHeight="1" x14ac:dyDescent="0.25">
      <c r="C9" s="119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1"/>
    </row>
    <row r="10" spans="3:21" ht="15" customHeight="1" x14ac:dyDescent="0.25">
      <c r="C10" s="119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1"/>
    </row>
    <row r="11" spans="3:21" ht="15" customHeight="1" x14ac:dyDescent="0.25">
      <c r="C11" s="119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1"/>
    </row>
    <row r="12" spans="3:21" ht="15" customHeight="1" x14ac:dyDescent="0.25">
      <c r="C12" s="119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1"/>
    </row>
    <row r="13" spans="3:21" ht="15.75" customHeight="1" x14ac:dyDescent="0.25">
      <c r="C13" s="119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120"/>
      <c r="S13" s="120"/>
      <c r="T13" s="120"/>
      <c r="U13" s="121"/>
    </row>
    <row r="14" spans="3:21" ht="15" customHeight="1" x14ac:dyDescent="0.25">
      <c r="C14" s="119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1"/>
    </row>
    <row r="15" spans="3:21" ht="15" customHeight="1" x14ac:dyDescent="0.25">
      <c r="C15" s="119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1"/>
    </row>
    <row r="16" spans="3:21" ht="15" customHeight="1" x14ac:dyDescent="0.25">
      <c r="C16" s="119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T16" s="120"/>
      <c r="U16" s="121"/>
    </row>
    <row r="17" spans="3:21" ht="15" customHeight="1" x14ac:dyDescent="0.25">
      <c r="C17" s="119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21"/>
    </row>
    <row r="18" spans="3:21" ht="15" customHeight="1" x14ac:dyDescent="0.25">
      <c r="C18" s="119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1"/>
    </row>
    <row r="19" spans="3:21" ht="15" customHeight="1" x14ac:dyDescent="0.25">
      <c r="C19" s="119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1"/>
    </row>
    <row r="20" spans="3:21" ht="15" customHeight="1" x14ac:dyDescent="0.25">
      <c r="C20" s="119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1"/>
    </row>
    <row r="21" spans="3:21" ht="15" customHeight="1" x14ac:dyDescent="0.25">
      <c r="C21" s="119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1"/>
    </row>
    <row r="22" spans="3:21" ht="15" customHeight="1" x14ac:dyDescent="0.25">
      <c r="C22" s="119"/>
      <c r="D22" s="120"/>
      <c r="E22" s="120"/>
      <c r="F22" s="120"/>
      <c r="G22" s="120"/>
      <c r="H22" s="120"/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1"/>
    </row>
    <row r="23" spans="3:21" ht="15" customHeight="1" x14ac:dyDescent="0.25">
      <c r="C23" s="119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1"/>
    </row>
    <row r="24" spans="3:21" ht="15" customHeight="1" x14ac:dyDescent="0.25">
      <c r="C24" s="119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1"/>
    </row>
    <row r="25" spans="3:21" ht="15" customHeight="1" x14ac:dyDescent="0.25">
      <c r="C25" s="119"/>
      <c r="D25" s="120"/>
      <c r="E25" s="120"/>
      <c r="F25" s="120"/>
      <c r="G25" s="120"/>
      <c r="H25" s="120"/>
      <c r="I25" s="120"/>
      <c r="J25" s="120"/>
      <c r="K25" s="120"/>
      <c r="L25" s="120"/>
      <c r="M25" s="120"/>
      <c r="N25" s="120"/>
      <c r="O25" s="120"/>
      <c r="P25" s="120"/>
      <c r="Q25" s="120"/>
      <c r="R25" s="120"/>
      <c r="S25" s="120"/>
      <c r="T25" s="120"/>
      <c r="U25" s="121"/>
    </row>
    <row r="26" spans="3:21" ht="15" customHeight="1" x14ac:dyDescent="0.25">
      <c r="C26" s="119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21"/>
    </row>
    <row r="27" spans="3:21" ht="15" customHeight="1" x14ac:dyDescent="0.25">
      <c r="C27" s="119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1"/>
    </row>
    <row r="28" spans="3:21" ht="15" customHeight="1" x14ac:dyDescent="0.25">
      <c r="C28" s="119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121"/>
    </row>
    <row r="29" spans="3:21" ht="15" customHeight="1" x14ac:dyDescent="0.25">
      <c r="C29" s="119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21"/>
    </row>
    <row r="30" spans="3:21" ht="15" customHeight="1" x14ac:dyDescent="0.25">
      <c r="C30" s="119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1"/>
    </row>
    <row r="31" spans="3:21" ht="15" customHeight="1" x14ac:dyDescent="0.25">
      <c r="C31" s="119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1"/>
    </row>
    <row r="32" spans="3:21" ht="15" customHeight="1" x14ac:dyDescent="0.25">
      <c r="C32" s="119"/>
      <c r="D32" s="120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1"/>
    </row>
    <row r="33" spans="3:21" ht="15" customHeight="1" x14ac:dyDescent="0.25">
      <c r="C33" s="119"/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1"/>
    </row>
    <row r="34" spans="3:21" ht="15" customHeight="1" x14ac:dyDescent="0.25">
      <c r="C34" s="119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120"/>
      <c r="U34" s="121"/>
    </row>
    <row r="35" spans="3:21" ht="15" customHeight="1" x14ac:dyDescent="0.25">
      <c r="C35" s="119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1"/>
    </row>
    <row r="36" spans="3:21" ht="15" customHeight="1" x14ac:dyDescent="0.25">
      <c r="C36" s="119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1"/>
    </row>
    <row r="37" spans="3:21" ht="15" customHeight="1" x14ac:dyDescent="0.25">
      <c r="C37" s="119"/>
      <c r="D37" s="120"/>
      <c r="E37" s="120"/>
      <c r="F37" s="120"/>
      <c r="G37" s="120"/>
      <c r="H37" s="120"/>
      <c r="I37" s="120"/>
      <c r="J37" s="120"/>
      <c r="K37" s="120"/>
      <c r="L37" s="120"/>
      <c r="M37" s="120"/>
      <c r="N37" s="120"/>
      <c r="O37" s="120"/>
      <c r="P37" s="120"/>
      <c r="Q37" s="120"/>
      <c r="R37" s="120"/>
      <c r="S37" s="120"/>
      <c r="T37" s="120"/>
      <c r="U37" s="121"/>
    </row>
    <row r="38" spans="3:21" ht="15" customHeight="1" x14ac:dyDescent="0.25">
      <c r="C38" s="119"/>
      <c r="D38" s="120"/>
      <c r="E38" s="120"/>
      <c r="F38" s="120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21"/>
    </row>
    <row r="39" spans="3:21" ht="15" customHeight="1" x14ac:dyDescent="0.25">
      <c r="C39" s="119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1"/>
    </row>
    <row r="40" spans="3:21" ht="15" customHeight="1" x14ac:dyDescent="0.25">
      <c r="C40" s="119"/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120"/>
      <c r="O40" s="120"/>
      <c r="P40" s="120"/>
      <c r="Q40" s="120"/>
      <c r="R40" s="120"/>
      <c r="S40" s="120"/>
      <c r="T40" s="120"/>
      <c r="U40" s="121"/>
    </row>
    <row r="41" spans="3:21" ht="15" customHeight="1" x14ac:dyDescent="0.25">
      <c r="C41" s="119"/>
      <c r="D41" s="120"/>
      <c r="E41" s="120"/>
      <c r="F41" s="120"/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0"/>
      <c r="U41" s="121"/>
    </row>
    <row r="42" spans="3:21" ht="15" customHeight="1" x14ac:dyDescent="0.25">
      <c r="C42" s="119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21"/>
    </row>
    <row r="43" spans="3:21" ht="15" customHeight="1" x14ac:dyDescent="0.25">
      <c r="C43" s="119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1"/>
    </row>
    <row r="44" spans="3:21" ht="15" customHeight="1" x14ac:dyDescent="0.25">
      <c r="C44" s="119"/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1"/>
    </row>
    <row r="45" spans="3:21" ht="15" customHeight="1" x14ac:dyDescent="0.25">
      <c r="C45" s="119"/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21"/>
    </row>
    <row r="46" spans="3:21" ht="15" customHeight="1" x14ac:dyDescent="0.25">
      <c r="C46" s="119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1"/>
    </row>
    <row r="47" spans="3:21" ht="15" customHeight="1" x14ac:dyDescent="0.25">
      <c r="C47" s="119"/>
      <c r="D47" s="120"/>
      <c r="E47" s="120"/>
      <c r="F47" s="120"/>
      <c r="G47" s="120"/>
      <c r="H47" s="120"/>
      <c r="I47" s="120"/>
      <c r="J47" s="120"/>
      <c r="K47" s="120"/>
      <c r="L47" s="120"/>
      <c r="M47" s="120"/>
      <c r="N47" s="120"/>
      <c r="O47" s="120"/>
      <c r="P47" s="120"/>
      <c r="Q47" s="120"/>
      <c r="R47" s="120"/>
      <c r="S47" s="120"/>
      <c r="T47" s="120"/>
      <c r="U47" s="121"/>
    </row>
    <row r="48" spans="3:21" ht="15" customHeight="1" x14ac:dyDescent="0.25">
      <c r="C48" s="119"/>
      <c r="D48" s="120"/>
      <c r="E48" s="120"/>
      <c r="F48" s="120"/>
      <c r="G48" s="120"/>
      <c r="H48" s="120"/>
      <c r="I48" s="120"/>
      <c r="J48" s="120"/>
      <c r="K48" s="120"/>
      <c r="L48" s="120"/>
      <c r="M48" s="120"/>
      <c r="N48" s="120"/>
      <c r="O48" s="120"/>
      <c r="P48" s="120"/>
      <c r="Q48" s="120"/>
      <c r="R48" s="120"/>
      <c r="S48" s="120"/>
      <c r="T48" s="120"/>
      <c r="U48" s="121"/>
    </row>
    <row r="49" spans="3:21" ht="15" customHeight="1" x14ac:dyDescent="0.25">
      <c r="C49" s="119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1"/>
    </row>
    <row r="50" spans="3:21" ht="15" customHeight="1" x14ac:dyDescent="0.25">
      <c r="C50" s="119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1"/>
    </row>
    <row r="51" spans="3:21" ht="15" customHeight="1" x14ac:dyDescent="0.25">
      <c r="C51" s="119"/>
      <c r="D51" s="120"/>
      <c r="E51" s="120"/>
      <c r="F51" s="120"/>
      <c r="G51" s="120"/>
      <c r="H51" s="120"/>
      <c r="I51" s="120"/>
      <c r="J51" s="120"/>
      <c r="K51" s="120"/>
      <c r="L51" s="120"/>
      <c r="M51" s="120"/>
      <c r="N51" s="120"/>
      <c r="O51" s="120"/>
      <c r="P51" s="120"/>
      <c r="Q51" s="120"/>
      <c r="R51" s="120"/>
      <c r="S51" s="120"/>
      <c r="T51" s="120"/>
      <c r="U51" s="121"/>
    </row>
    <row r="52" spans="3:21" ht="15" customHeight="1" x14ac:dyDescent="0.25">
      <c r="C52" s="119"/>
      <c r="D52" s="120"/>
      <c r="E52" s="120"/>
      <c r="F52" s="120"/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  <c r="R52" s="120"/>
      <c r="S52" s="120"/>
      <c r="T52" s="120"/>
      <c r="U52" s="121"/>
    </row>
    <row r="53" spans="3:21" ht="15" customHeight="1" x14ac:dyDescent="0.25">
      <c r="C53" s="119"/>
      <c r="D53" s="120"/>
      <c r="E53" s="120"/>
      <c r="F53" s="120"/>
      <c r="G53" s="120"/>
      <c r="H53" s="120"/>
      <c r="I53" s="120"/>
      <c r="J53" s="120"/>
      <c r="K53" s="120"/>
      <c r="L53" s="120"/>
      <c r="M53" s="120"/>
      <c r="N53" s="120"/>
      <c r="O53" s="120"/>
      <c r="P53" s="120"/>
      <c r="Q53" s="120"/>
      <c r="R53" s="120"/>
      <c r="S53" s="120"/>
      <c r="T53" s="120"/>
      <c r="U53" s="121"/>
    </row>
    <row r="54" spans="3:21" ht="15" customHeight="1" x14ac:dyDescent="0.25">
      <c r="C54" s="119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20"/>
      <c r="R54" s="120"/>
      <c r="S54" s="120"/>
      <c r="T54" s="120"/>
      <c r="U54" s="121"/>
    </row>
    <row r="55" spans="3:21" ht="15" customHeight="1" x14ac:dyDescent="0.25">
      <c r="C55" s="119"/>
      <c r="D55" s="120"/>
      <c r="E55" s="120"/>
      <c r="F55" s="120"/>
      <c r="G55" s="120"/>
      <c r="H55" s="120"/>
      <c r="I55" s="120"/>
      <c r="J55" s="120"/>
      <c r="K55" s="120"/>
      <c r="L55" s="120"/>
      <c r="M55" s="120"/>
      <c r="N55" s="120"/>
      <c r="O55" s="120"/>
      <c r="P55" s="120"/>
      <c r="Q55" s="120"/>
      <c r="R55" s="120"/>
      <c r="S55" s="120"/>
      <c r="T55" s="120"/>
      <c r="U55" s="121"/>
    </row>
    <row r="56" spans="3:21" ht="15" customHeight="1" x14ac:dyDescent="0.25">
      <c r="C56" s="119"/>
      <c r="D56" s="120"/>
      <c r="E56" s="120"/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1"/>
    </row>
    <row r="57" spans="3:21" ht="20.25" customHeight="1" x14ac:dyDescent="0.25">
      <c r="C57" s="119"/>
      <c r="D57" s="120"/>
      <c r="E57" s="120"/>
      <c r="F57" s="120"/>
      <c r="G57" s="120"/>
      <c r="H57" s="120"/>
      <c r="I57" s="120"/>
      <c r="J57" s="120"/>
      <c r="K57" s="120"/>
      <c r="L57" s="120"/>
      <c r="M57" s="120"/>
      <c r="N57" s="120"/>
      <c r="O57" s="120"/>
      <c r="P57" s="120"/>
      <c r="Q57" s="120"/>
      <c r="R57" s="120"/>
      <c r="S57" s="120"/>
      <c r="T57" s="120"/>
      <c r="U57" s="121"/>
    </row>
    <row r="58" spans="3:21" ht="20.25" customHeight="1" x14ac:dyDescent="0.25">
      <c r="C58" s="119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  <c r="Q58" s="120"/>
      <c r="R58" s="120"/>
      <c r="S58" s="120"/>
      <c r="T58" s="120"/>
      <c r="U58" s="121"/>
    </row>
    <row r="59" spans="3:21" ht="20.25" customHeight="1" x14ac:dyDescent="0.25">
      <c r="C59" s="119"/>
      <c r="D59" s="120"/>
      <c r="E59" s="120"/>
      <c r="F59" s="120"/>
      <c r="G59" s="120"/>
      <c r="H59" s="120"/>
      <c r="I59" s="120"/>
      <c r="J59" s="120"/>
      <c r="K59" s="120"/>
      <c r="L59" s="120"/>
      <c r="M59" s="120"/>
      <c r="N59" s="120"/>
      <c r="O59" s="120"/>
      <c r="P59" s="120"/>
      <c r="Q59" s="120"/>
      <c r="R59" s="120"/>
      <c r="S59" s="120"/>
      <c r="T59" s="120"/>
      <c r="U59" s="121"/>
    </row>
    <row r="60" spans="3:21" ht="20.25" customHeight="1" x14ac:dyDescent="0.25">
      <c r="C60" s="119"/>
      <c r="D60" s="120"/>
      <c r="E60" s="120"/>
      <c r="F60" s="120"/>
      <c r="G60" s="120"/>
      <c r="H60" s="120"/>
      <c r="I60" s="120"/>
      <c r="J60" s="120"/>
      <c r="K60" s="120"/>
      <c r="L60" s="120"/>
      <c r="M60" s="120"/>
      <c r="N60" s="120"/>
      <c r="O60" s="120"/>
      <c r="P60" s="120"/>
      <c r="Q60" s="120"/>
      <c r="R60" s="120"/>
      <c r="S60" s="120"/>
      <c r="T60" s="120"/>
      <c r="U60" s="121"/>
    </row>
    <row r="61" spans="3:21" ht="20.25" customHeight="1" x14ac:dyDescent="0.25">
      <c r="C61" s="119"/>
      <c r="D61" s="120"/>
      <c r="E61" s="120"/>
      <c r="F61" s="120"/>
      <c r="G61" s="120"/>
      <c r="H61" s="120"/>
      <c r="I61" s="120"/>
      <c r="J61" s="120"/>
      <c r="K61" s="120"/>
      <c r="L61" s="120"/>
      <c r="M61" s="120"/>
      <c r="N61" s="120"/>
      <c r="O61" s="120"/>
      <c r="P61" s="120"/>
      <c r="Q61" s="120"/>
      <c r="R61" s="120"/>
      <c r="S61" s="120"/>
      <c r="T61" s="120"/>
      <c r="U61" s="121"/>
    </row>
    <row r="62" spans="3:21" ht="20.25" customHeight="1" x14ac:dyDescent="0.25">
      <c r="C62" s="119"/>
      <c r="D62" s="120"/>
      <c r="E62" s="120"/>
      <c r="F62" s="120"/>
      <c r="G62" s="120"/>
      <c r="H62" s="120"/>
      <c r="I62" s="120"/>
      <c r="J62" s="120"/>
      <c r="K62" s="120"/>
      <c r="L62" s="120"/>
      <c r="M62" s="120"/>
      <c r="N62" s="120"/>
      <c r="O62" s="120"/>
      <c r="P62" s="120"/>
      <c r="Q62" s="120"/>
      <c r="R62" s="120"/>
      <c r="S62" s="120"/>
      <c r="T62" s="120"/>
      <c r="U62" s="121"/>
    </row>
    <row r="63" spans="3:21" ht="20.25" customHeight="1" x14ac:dyDescent="0.25">
      <c r="C63" s="119"/>
      <c r="D63" s="120"/>
      <c r="E63" s="120"/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0"/>
      <c r="Q63" s="120"/>
      <c r="R63" s="120"/>
      <c r="S63" s="120"/>
      <c r="T63" s="120"/>
      <c r="U63" s="121"/>
    </row>
    <row r="64" spans="3:21" ht="20.25" customHeight="1" x14ac:dyDescent="0.25">
      <c r="C64" s="119"/>
      <c r="D64" s="120"/>
      <c r="E64" s="120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0"/>
      <c r="Q64" s="120"/>
      <c r="R64" s="120"/>
      <c r="S64" s="120"/>
      <c r="T64" s="120"/>
      <c r="U64" s="121"/>
    </row>
    <row r="65" spans="3:21" ht="20.25" customHeight="1" x14ac:dyDescent="0.25">
      <c r="C65" s="119"/>
      <c r="D65" s="120"/>
      <c r="E65" s="120"/>
      <c r="F65" s="120"/>
      <c r="G65" s="120"/>
      <c r="H65" s="120"/>
      <c r="I65" s="120"/>
      <c r="J65" s="120"/>
      <c r="K65" s="120"/>
      <c r="L65" s="120"/>
      <c r="M65" s="120"/>
      <c r="N65" s="120"/>
      <c r="O65" s="120"/>
      <c r="P65" s="120"/>
      <c r="Q65" s="120"/>
      <c r="R65" s="120"/>
      <c r="S65" s="120"/>
      <c r="T65" s="120"/>
      <c r="U65" s="121"/>
    </row>
    <row r="66" spans="3:21" ht="20.25" customHeight="1" x14ac:dyDescent="0.25">
      <c r="C66" s="119"/>
      <c r="D66" s="120"/>
      <c r="E66" s="120"/>
      <c r="F66" s="120"/>
      <c r="G66" s="120"/>
      <c r="H66" s="120"/>
      <c r="I66" s="120"/>
      <c r="J66" s="120"/>
      <c r="K66" s="120"/>
      <c r="L66" s="120"/>
      <c r="M66" s="120"/>
      <c r="N66" s="120"/>
      <c r="O66" s="120"/>
      <c r="P66" s="120"/>
      <c r="Q66" s="120"/>
      <c r="R66" s="120"/>
      <c r="S66" s="120"/>
      <c r="T66" s="120"/>
      <c r="U66" s="121"/>
    </row>
    <row r="67" spans="3:21" ht="15" customHeight="1" x14ac:dyDescent="0.25">
      <c r="C67" s="119"/>
      <c r="D67" s="120"/>
      <c r="E67" s="120"/>
      <c r="F67" s="120"/>
      <c r="G67" s="120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21"/>
    </row>
    <row r="68" spans="3:21" ht="15" customHeight="1" x14ac:dyDescent="0.25">
      <c r="C68" s="119"/>
      <c r="D68" s="120"/>
      <c r="E68" s="120"/>
      <c r="F68" s="120"/>
      <c r="G68" s="120"/>
      <c r="H68" s="120"/>
      <c r="I68" s="120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20"/>
      <c r="U68" s="121"/>
    </row>
    <row r="69" spans="3:21" ht="15" customHeight="1" x14ac:dyDescent="0.25">
      <c r="C69" s="119"/>
      <c r="D69" s="120"/>
      <c r="E69" s="120"/>
      <c r="F69" s="120"/>
      <c r="G69" s="120"/>
      <c r="H69" s="120"/>
      <c r="I69" s="120"/>
      <c r="J69" s="120"/>
      <c r="K69" s="120"/>
      <c r="L69" s="120"/>
      <c r="M69" s="120"/>
      <c r="N69" s="120"/>
      <c r="O69" s="120"/>
      <c r="P69" s="120"/>
      <c r="Q69" s="120"/>
      <c r="R69" s="120"/>
      <c r="S69" s="120"/>
      <c r="T69" s="120"/>
      <c r="U69" s="121"/>
    </row>
    <row r="70" spans="3:21" ht="15" customHeight="1" x14ac:dyDescent="0.25">
      <c r="C70" s="119"/>
      <c r="D70" s="120"/>
      <c r="E70" s="120"/>
      <c r="F70" s="120"/>
      <c r="G70" s="120"/>
      <c r="H70" s="120"/>
      <c r="I70" s="120"/>
      <c r="J70" s="120"/>
      <c r="K70" s="120"/>
      <c r="L70" s="120"/>
      <c r="M70" s="120"/>
      <c r="N70" s="120"/>
      <c r="O70" s="120"/>
      <c r="P70" s="120"/>
      <c r="Q70" s="120"/>
      <c r="R70" s="120"/>
      <c r="S70" s="120"/>
      <c r="T70" s="120"/>
      <c r="U70" s="121"/>
    </row>
    <row r="71" spans="3:21" ht="15" customHeight="1" x14ac:dyDescent="0.25">
      <c r="C71" s="119"/>
      <c r="D71" s="120"/>
      <c r="E71" s="120"/>
      <c r="F71" s="120"/>
      <c r="G71" s="120"/>
      <c r="H71" s="120"/>
      <c r="I71" s="120"/>
      <c r="J71" s="120"/>
      <c r="K71" s="120"/>
      <c r="L71" s="120"/>
      <c r="M71" s="120"/>
      <c r="N71" s="120"/>
      <c r="O71" s="120"/>
      <c r="P71" s="120"/>
      <c r="Q71" s="120"/>
      <c r="R71" s="120"/>
      <c r="S71" s="120"/>
      <c r="T71" s="120"/>
      <c r="U71" s="121"/>
    </row>
    <row r="72" spans="3:21" ht="15" customHeight="1" x14ac:dyDescent="0.25">
      <c r="C72" s="119"/>
      <c r="D72" s="120"/>
      <c r="E72" s="120"/>
      <c r="F72" s="120"/>
      <c r="G72" s="120"/>
      <c r="H72" s="120"/>
      <c r="I72" s="120"/>
      <c r="J72" s="120"/>
      <c r="K72" s="120"/>
      <c r="L72" s="120"/>
      <c r="M72" s="120"/>
      <c r="N72" s="120"/>
      <c r="O72" s="120"/>
      <c r="P72" s="120"/>
      <c r="Q72" s="120"/>
      <c r="R72" s="120"/>
      <c r="S72" s="120"/>
      <c r="T72" s="120"/>
      <c r="U72" s="121"/>
    </row>
    <row r="73" spans="3:21" ht="15" customHeight="1" x14ac:dyDescent="0.25">
      <c r="C73" s="119"/>
      <c r="D73" s="120"/>
      <c r="E73" s="120"/>
      <c r="F73" s="120"/>
      <c r="G73" s="120"/>
      <c r="H73" s="120"/>
      <c r="I73" s="120"/>
      <c r="J73" s="120"/>
      <c r="K73" s="120"/>
      <c r="L73" s="120"/>
      <c r="M73" s="120"/>
      <c r="N73" s="120"/>
      <c r="O73" s="120"/>
      <c r="P73" s="120"/>
      <c r="Q73" s="120"/>
      <c r="R73" s="120"/>
      <c r="S73" s="120"/>
      <c r="T73" s="120"/>
      <c r="U73" s="121"/>
    </row>
    <row r="74" spans="3:21" ht="15" customHeight="1" x14ac:dyDescent="0.25">
      <c r="C74" s="119"/>
      <c r="D74" s="120"/>
      <c r="E74" s="120"/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0"/>
      <c r="Q74" s="120"/>
      <c r="R74" s="120"/>
      <c r="S74" s="120"/>
      <c r="T74" s="120"/>
      <c r="U74" s="121"/>
    </row>
    <row r="75" spans="3:21" ht="15" customHeight="1" x14ac:dyDescent="0.25">
      <c r="C75" s="119"/>
      <c r="D75" s="120"/>
      <c r="E75" s="120"/>
      <c r="F75" s="120"/>
      <c r="G75" s="120"/>
      <c r="H75" s="120"/>
      <c r="I75" s="120"/>
      <c r="J75" s="120"/>
      <c r="K75" s="120"/>
      <c r="L75" s="120"/>
      <c r="M75" s="120"/>
      <c r="N75" s="120"/>
      <c r="O75" s="120"/>
      <c r="P75" s="120"/>
      <c r="Q75" s="120"/>
      <c r="R75" s="120"/>
      <c r="S75" s="120"/>
      <c r="T75" s="120"/>
      <c r="U75" s="121"/>
    </row>
    <row r="76" spans="3:21" ht="15" customHeight="1" x14ac:dyDescent="0.25">
      <c r="C76" s="119"/>
      <c r="D76" s="120"/>
      <c r="E76" s="120"/>
      <c r="F76" s="120"/>
      <c r="G76" s="120"/>
      <c r="H76" s="120"/>
      <c r="I76" s="120"/>
      <c r="J76" s="120"/>
      <c r="K76" s="120"/>
      <c r="L76" s="120"/>
      <c r="M76" s="120"/>
      <c r="N76" s="120"/>
      <c r="O76" s="120"/>
      <c r="P76" s="120"/>
      <c r="Q76" s="120"/>
      <c r="R76" s="120"/>
      <c r="S76" s="120"/>
      <c r="T76" s="120"/>
      <c r="U76" s="121"/>
    </row>
    <row r="77" spans="3:21" ht="15" customHeight="1" x14ac:dyDescent="0.25">
      <c r="C77" s="119"/>
      <c r="D77" s="120"/>
      <c r="E77" s="120"/>
      <c r="F77" s="120"/>
      <c r="G77" s="120"/>
      <c r="H77" s="120"/>
      <c r="I77" s="120"/>
      <c r="J77" s="120"/>
      <c r="K77" s="120"/>
      <c r="L77" s="120"/>
      <c r="M77" s="120"/>
      <c r="N77" s="120"/>
      <c r="O77" s="120"/>
      <c r="P77" s="120"/>
      <c r="Q77" s="120"/>
      <c r="R77" s="120"/>
      <c r="S77" s="120"/>
      <c r="T77" s="120"/>
      <c r="U77" s="121"/>
    </row>
    <row r="78" spans="3:21" ht="15" customHeight="1" x14ac:dyDescent="0.25">
      <c r="C78" s="119"/>
      <c r="D78" s="120"/>
      <c r="E78" s="120"/>
      <c r="F78" s="120"/>
      <c r="G78" s="120"/>
      <c r="H78" s="120"/>
      <c r="I78" s="120"/>
      <c r="J78" s="120"/>
      <c r="K78" s="120"/>
      <c r="L78" s="120"/>
      <c r="M78" s="120"/>
      <c r="N78" s="120"/>
      <c r="O78" s="120"/>
      <c r="P78" s="120"/>
      <c r="Q78" s="120"/>
      <c r="R78" s="120"/>
      <c r="S78" s="120"/>
      <c r="T78" s="120"/>
      <c r="U78" s="121"/>
    </row>
    <row r="79" spans="3:21" ht="15" customHeight="1" x14ac:dyDescent="0.25">
      <c r="C79" s="119"/>
      <c r="D79" s="120"/>
      <c r="E79" s="120"/>
      <c r="F79" s="120"/>
      <c r="G79" s="120"/>
      <c r="H79" s="120"/>
      <c r="I79" s="120"/>
      <c r="J79" s="120"/>
      <c r="K79" s="120"/>
      <c r="L79" s="120"/>
      <c r="M79" s="120"/>
      <c r="N79" s="120"/>
      <c r="O79" s="120"/>
      <c r="P79" s="120"/>
      <c r="Q79" s="120"/>
      <c r="R79" s="120"/>
      <c r="S79" s="120"/>
      <c r="T79" s="120"/>
      <c r="U79" s="121"/>
    </row>
    <row r="80" spans="3:21" ht="15" customHeight="1" x14ac:dyDescent="0.25">
      <c r="C80" s="119"/>
      <c r="D80" s="120"/>
      <c r="E80" s="120"/>
      <c r="F80" s="120"/>
      <c r="G80" s="120"/>
      <c r="H80" s="120"/>
      <c r="I80" s="120"/>
      <c r="J80" s="120"/>
      <c r="K80" s="120"/>
      <c r="L80" s="120"/>
      <c r="M80" s="120"/>
      <c r="N80" s="120"/>
      <c r="O80" s="120"/>
      <c r="P80" s="120"/>
      <c r="Q80" s="120"/>
      <c r="R80" s="120"/>
      <c r="S80" s="120"/>
      <c r="T80" s="120"/>
      <c r="U80" s="121"/>
    </row>
    <row r="81" spans="3:21" ht="15" customHeight="1" x14ac:dyDescent="0.25">
      <c r="C81" s="119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1"/>
    </row>
    <row r="82" spans="3:21" ht="15" customHeight="1" x14ac:dyDescent="0.25">
      <c r="C82" s="119"/>
      <c r="D82" s="120"/>
      <c r="E82" s="120"/>
      <c r="F82" s="120"/>
      <c r="G82" s="120"/>
      <c r="H82" s="120"/>
      <c r="I82" s="120"/>
      <c r="J82" s="120"/>
      <c r="K82" s="120"/>
      <c r="L82" s="120"/>
      <c r="M82" s="120"/>
      <c r="N82" s="120"/>
      <c r="O82" s="120"/>
      <c r="P82" s="120"/>
      <c r="Q82" s="120"/>
      <c r="R82" s="120"/>
      <c r="S82" s="120"/>
      <c r="T82" s="120"/>
      <c r="U82" s="121"/>
    </row>
    <row r="83" spans="3:21" ht="15" customHeight="1" x14ac:dyDescent="0.25">
      <c r="C83" s="119"/>
      <c r="D83" s="120"/>
      <c r="E83" s="120"/>
      <c r="F83" s="120"/>
      <c r="G83" s="120"/>
      <c r="H83" s="120"/>
      <c r="I83" s="120"/>
      <c r="J83" s="120"/>
      <c r="K83" s="120"/>
      <c r="L83" s="120"/>
      <c r="M83" s="120"/>
      <c r="N83" s="120"/>
      <c r="O83" s="120"/>
      <c r="P83" s="120"/>
      <c r="Q83" s="120"/>
      <c r="R83" s="120"/>
      <c r="S83" s="120"/>
      <c r="T83" s="120"/>
      <c r="U83" s="121"/>
    </row>
    <row r="84" spans="3:21" ht="15" customHeight="1" x14ac:dyDescent="0.25">
      <c r="C84" s="119"/>
      <c r="D84" s="120"/>
      <c r="E84" s="120"/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20"/>
      <c r="U84" s="121"/>
    </row>
    <row r="85" spans="3:21" ht="15" customHeight="1" x14ac:dyDescent="0.25">
      <c r="C85" s="119"/>
      <c r="D85" s="120"/>
      <c r="E85" s="120"/>
      <c r="F85" s="120"/>
      <c r="G85" s="120"/>
      <c r="H85" s="120"/>
      <c r="I85" s="120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20"/>
      <c r="U85" s="121"/>
    </row>
    <row r="86" spans="3:21" ht="15" customHeight="1" x14ac:dyDescent="0.25">
      <c r="C86" s="119"/>
      <c r="D86" s="120"/>
      <c r="E86" s="120"/>
      <c r="F86" s="120"/>
      <c r="G86" s="120"/>
      <c r="H86" s="120"/>
      <c r="I86" s="120"/>
      <c r="J86" s="120"/>
      <c r="K86" s="120"/>
      <c r="L86" s="120"/>
      <c r="M86" s="120"/>
      <c r="N86" s="120"/>
      <c r="O86" s="120"/>
      <c r="P86" s="120"/>
      <c r="Q86" s="120"/>
      <c r="R86" s="120"/>
      <c r="S86" s="120"/>
      <c r="T86" s="120"/>
      <c r="U86" s="121"/>
    </row>
    <row r="87" spans="3:21" ht="15" customHeight="1" x14ac:dyDescent="0.25">
      <c r="C87" s="119"/>
      <c r="D87" s="120"/>
      <c r="E87" s="120"/>
      <c r="F87" s="120"/>
      <c r="G87" s="120"/>
      <c r="H87" s="120"/>
      <c r="I87" s="120"/>
      <c r="J87" s="120"/>
      <c r="K87" s="120"/>
      <c r="L87" s="120"/>
      <c r="M87" s="120"/>
      <c r="N87" s="120"/>
      <c r="O87" s="120"/>
      <c r="P87" s="120"/>
      <c r="Q87" s="120"/>
      <c r="R87" s="120"/>
      <c r="S87" s="120"/>
      <c r="T87" s="120"/>
      <c r="U87" s="121"/>
    </row>
    <row r="88" spans="3:21" ht="15" customHeight="1" x14ac:dyDescent="0.25">
      <c r="C88" s="119"/>
      <c r="D88" s="120"/>
      <c r="E88" s="120"/>
      <c r="F88" s="120"/>
      <c r="G88" s="120"/>
      <c r="H88" s="120"/>
      <c r="I88" s="120"/>
      <c r="J88" s="120"/>
      <c r="K88" s="120"/>
      <c r="L88" s="120"/>
      <c r="M88" s="120"/>
      <c r="N88" s="120"/>
      <c r="O88" s="120"/>
      <c r="P88" s="120"/>
      <c r="Q88" s="120"/>
      <c r="R88" s="120"/>
      <c r="S88" s="120"/>
      <c r="T88" s="120"/>
      <c r="U88" s="121"/>
    </row>
    <row r="89" spans="3:21" ht="15" customHeight="1" x14ac:dyDescent="0.25">
      <c r="C89" s="119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21"/>
    </row>
    <row r="90" spans="3:21" ht="15" customHeight="1" x14ac:dyDescent="0.25">
      <c r="C90" s="119"/>
      <c r="D90" s="120"/>
      <c r="E90" s="120"/>
      <c r="F90" s="120"/>
      <c r="G90" s="120"/>
      <c r="H90" s="120"/>
      <c r="I90" s="120"/>
      <c r="J90" s="120"/>
      <c r="K90" s="120"/>
      <c r="L90" s="120"/>
      <c r="M90" s="120"/>
      <c r="N90" s="120"/>
      <c r="O90" s="120"/>
      <c r="P90" s="120"/>
      <c r="Q90" s="120"/>
      <c r="R90" s="120"/>
      <c r="S90" s="120"/>
      <c r="T90" s="120"/>
      <c r="U90" s="121"/>
    </row>
    <row r="91" spans="3:21" ht="15" customHeight="1" x14ac:dyDescent="0.25">
      <c r="C91" s="119"/>
      <c r="D91" s="120"/>
      <c r="E91" s="120"/>
      <c r="F91" s="120"/>
      <c r="G91" s="120"/>
      <c r="H91" s="120"/>
      <c r="I91" s="120"/>
      <c r="J91" s="120"/>
      <c r="K91" s="120"/>
      <c r="L91" s="120"/>
      <c r="M91" s="120"/>
      <c r="N91" s="120"/>
      <c r="O91" s="120"/>
      <c r="P91" s="120"/>
      <c r="Q91" s="120"/>
      <c r="R91" s="120"/>
      <c r="S91" s="120"/>
      <c r="T91" s="120"/>
      <c r="U91" s="121"/>
    </row>
    <row r="92" spans="3:21" ht="15" customHeight="1" x14ac:dyDescent="0.25">
      <c r="C92" s="122"/>
      <c r="D92" s="123"/>
      <c r="E92" s="123"/>
      <c r="F92" s="123"/>
      <c r="G92" s="123"/>
      <c r="H92" s="123"/>
      <c r="I92" s="123"/>
      <c r="J92" s="123"/>
      <c r="K92" s="123"/>
      <c r="L92" s="123"/>
      <c r="M92" s="123"/>
      <c r="N92" s="123"/>
      <c r="O92" s="123"/>
      <c r="P92" s="123"/>
      <c r="Q92" s="123"/>
      <c r="R92" s="123"/>
      <c r="S92" s="123"/>
      <c r="T92" s="123"/>
      <c r="U92" s="124"/>
    </row>
  </sheetData>
  <mergeCells count="1">
    <mergeCell ref="C3:U92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ackager Shell Object" shapeId="7169" r:id="rId4">
          <objectPr defaultSize="0" r:id="rId5">
            <anchor moveWithCells="1">
              <from>
                <xdr:col>5</xdr:col>
                <xdr:colOff>228600</xdr:colOff>
                <xdr:row>101</xdr:row>
                <xdr:rowOff>114300</xdr:rowOff>
              </from>
              <to>
                <xdr:col>8</xdr:col>
                <xdr:colOff>228600</xdr:colOff>
                <xdr:row>104</xdr:row>
                <xdr:rowOff>57150</xdr:rowOff>
              </to>
            </anchor>
          </objectPr>
        </oleObject>
      </mc:Choice>
      <mc:Fallback>
        <oleObject progId="Packager Shell Object" shapeId="7169" r:id="rId4"/>
      </mc:Fallback>
    </mc:AlternateContent>
    <mc:AlternateContent xmlns:mc="http://schemas.openxmlformats.org/markup-compatibility/2006">
      <mc:Choice Requires="x14">
        <oleObject progId="Packager Shell Object" shapeId="7170" r:id="rId6">
          <objectPr defaultSize="0" r:id="rId7">
            <anchor moveWithCells="1">
              <from>
                <xdr:col>5</xdr:col>
                <xdr:colOff>76200</xdr:colOff>
                <xdr:row>105</xdr:row>
                <xdr:rowOff>9525</xdr:rowOff>
              </from>
              <to>
                <xdr:col>8</xdr:col>
                <xdr:colOff>371475</xdr:colOff>
                <xdr:row>107</xdr:row>
                <xdr:rowOff>142875</xdr:rowOff>
              </to>
            </anchor>
          </objectPr>
        </oleObject>
      </mc:Choice>
      <mc:Fallback>
        <oleObject progId="Packager Shell Object" shapeId="7170" r:id="rId6"/>
      </mc:Fallback>
    </mc:AlternateContent>
    <mc:AlternateContent xmlns:mc="http://schemas.openxmlformats.org/markup-compatibility/2006">
      <mc:Choice Requires="x14">
        <oleObject progId="Packager Shell Object" shapeId="7171" r:id="rId8">
          <objectPr defaultSize="0" r:id="rId9">
            <anchor moveWithCells="1">
              <from>
                <xdr:col>5</xdr:col>
                <xdr:colOff>219075</xdr:colOff>
                <xdr:row>108</xdr:row>
                <xdr:rowOff>95250</xdr:rowOff>
              </from>
              <to>
                <xdr:col>8</xdr:col>
                <xdr:colOff>180975</xdr:colOff>
                <xdr:row>111</xdr:row>
                <xdr:rowOff>38100</xdr:rowOff>
              </to>
            </anchor>
          </objectPr>
        </oleObject>
      </mc:Choice>
      <mc:Fallback>
        <oleObject progId="Packager Shell Object" shapeId="7171" r:id="rId8"/>
      </mc:Fallback>
    </mc:AlternateContent>
    <mc:AlternateContent xmlns:mc="http://schemas.openxmlformats.org/markup-compatibility/2006">
      <mc:Choice Requires="x14">
        <oleObject progId="Packager Shell Object" shapeId="7172" r:id="rId10">
          <objectPr defaultSize="0" r:id="rId11">
            <anchor moveWithCells="1">
              <from>
                <xdr:col>5</xdr:col>
                <xdr:colOff>114300</xdr:colOff>
                <xdr:row>111</xdr:row>
                <xdr:rowOff>161925</xdr:rowOff>
              </from>
              <to>
                <xdr:col>8</xdr:col>
                <xdr:colOff>333375</xdr:colOff>
                <xdr:row>114</xdr:row>
                <xdr:rowOff>104775</xdr:rowOff>
              </to>
            </anchor>
          </objectPr>
        </oleObject>
      </mc:Choice>
      <mc:Fallback>
        <oleObject progId="Packager Shell Object" shapeId="7172" r:id="rId10"/>
      </mc:Fallback>
    </mc:AlternateContent>
  </oleObjec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8B07C-5BE4-4031-A045-5D20B4BF0B51}">
  <dimension ref="C2:K265"/>
  <sheetViews>
    <sheetView zoomScale="205" zoomScaleNormal="205" workbookViewId="0"/>
  </sheetViews>
  <sheetFormatPr defaultRowHeight="15" x14ac:dyDescent="0.25"/>
  <cols>
    <col min="1" max="1" width="2.28515625" customWidth="1"/>
    <col min="2" max="2" width="2.5703125" customWidth="1"/>
    <col min="3" max="3" width="5.5703125" customWidth="1"/>
    <col min="4" max="4" width="7.28515625" customWidth="1"/>
    <col min="6" max="6" width="17.7109375" customWidth="1"/>
    <col min="7" max="7" width="16.5703125" customWidth="1"/>
    <col min="8" max="8" width="16.140625" customWidth="1"/>
    <col min="9" max="9" width="15.42578125" customWidth="1"/>
    <col min="10" max="11" width="15" bestFit="1" customWidth="1"/>
    <col min="12" max="13" width="9.7109375" bestFit="1" customWidth="1"/>
  </cols>
  <sheetData>
    <row r="2" spans="5:9" ht="20.25" thickBot="1" x14ac:dyDescent="0.35">
      <c r="F2" s="42" t="s">
        <v>57</v>
      </c>
    </row>
    <row r="3" spans="5:9" ht="15.75" thickTop="1" x14ac:dyDescent="0.25"/>
    <row r="4" spans="5:9" ht="18" thickBot="1" x14ac:dyDescent="0.35">
      <c r="F4" s="43" t="s">
        <v>40</v>
      </c>
    </row>
    <row r="5" spans="5:9" ht="15.75" thickTop="1" x14ac:dyDescent="0.25"/>
    <row r="6" spans="5:9" ht="15.75" thickBot="1" x14ac:dyDescent="0.3">
      <c r="F6" s="47" t="s">
        <v>140</v>
      </c>
    </row>
    <row r="8" spans="5:9" ht="30" x14ac:dyDescent="0.25">
      <c r="F8" s="26" t="s">
        <v>55</v>
      </c>
      <c r="G8" s="27" t="s">
        <v>56</v>
      </c>
    </row>
    <row r="9" spans="5:9" x14ac:dyDescent="0.25">
      <c r="F9" s="28" t="s">
        <v>41</v>
      </c>
      <c r="G9" s="130"/>
      <c r="I9" s="11"/>
    </row>
    <row r="10" spans="5:9" x14ac:dyDescent="0.25">
      <c r="F10" s="28" t="s">
        <v>44</v>
      </c>
      <c r="G10" s="130"/>
    </row>
    <row r="11" spans="5:9" x14ac:dyDescent="0.25">
      <c r="E11" s="22"/>
      <c r="F11" s="28" t="s">
        <v>54</v>
      </c>
      <c r="G11" s="130"/>
    </row>
    <row r="12" spans="5:9" x14ac:dyDescent="0.25">
      <c r="E12" s="22"/>
      <c r="F12" s="28" t="s">
        <v>45</v>
      </c>
      <c r="G12" s="130"/>
    </row>
    <row r="13" spans="5:9" x14ac:dyDescent="0.25">
      <c r="E13" s="22"/>
      <c r="F13" s="28" t="s">
        <v>46</v>
      </c>
      <c r="G13" s="130"/>
    </row>
    <row r="14" spans="5:9" x14ac:dyDescent="0.25">
      <c r="E14" s="22"/>
      <c r="F14" s="28" t="s">
        <v>47</v>
      </c>
      <c r="G14" s="130"/>
    </row>
    <row r="15" spans="5:9" x14ac:dyDescent="0.25">
      <c r="E15" s="22"/>
      <c r="F15" s="28" t="s">
        <v>48</v>
      </c>
      <c r="G15" s="130"/>
    </row>
    <row r="16" spans="5:9" x14ac:dyDescent="0.25">
      <c r="E16" s="22"/>
      <c r="F16" s="28" t="s">
        <v>49</v>
      </c>
      <c r="G16" s="130"/>
    </row>
    <row r="17" spans="5:9" x14ac:dyDescent="0.25">
      <c r="E17" s="22"/>
      <c r="F17" s="28" t="s">
        <v>50</v>
      </c>
      <c r="G17" s="130"/>
    </row>
    <row r="18" spans="5:9" x14ac:dyDescent="0.25">
      <c r="E18" s="22"/>
      <c r="F18" s="28" t="s">
        <v>51</v>
      </c>
      <c r="G18" s="130"/>
    </row>
    <row r="19" spans="5:9" x14ac:dyDescent="0.25">
      <c r="E19" s="22"/>
      <c r="F19" s="28" t="s">
        <v>52</v>
      </c>
      <c r="G19" s="130"/>
    </row>
    <row r="20" spans="5:9" x14ac:dyDescent="0.25">
      <c r="E20" s="22"/>
      <c r="F20" s="28" t="s">
        <v>53</v>
      </c>
      <c r="G20" s="130"/>
    </row>
    <row r="21" spans="5:9" x14ac:dyDescent="0.25">
      <c r="E21" s="22"/>
      <c r="F21" s="22"/>
      <c r="G21" s="11"/>
    </row>
    <row r="22" spans="5:9" x14ac:dyDescent="0.25">
      <c r="E22" s="22"/>
      <c r="F22" s="22"/>
      <c r="G22" s="11"/>
    </row>
    <row r="23" spans="5:9" x14ac:dyDescent="0.25">
      <c r="E23" s="22"/>
      <c r="F23" s="22"/>
      <c r="G23" s="11"/>
    </row>
    <row r="24" spans="5:9" x14ac:dyDescent="0.25">
      <c r="E24" s="22"/>
      <c r="F24" s="22"/>
      <c r="G24" s="11"/>
    </row>
    <row r="25" spans="5:9" x14ac:dyDescent="0.25">
      <c r="E25" s="22"/>
      <c r="F25" s="22"/>
      <c r="G25" s="11"/>
    </row>
    <row r="26" spans="5:9" x14ac:dyDescent="0.25">
      <c r="E26" s="22"/>
      <c r="F26" s="22"/>
      <c r="G26" s="11"/>
    </row>
    <row r="27" spans="5:9" ht="18" thickBot="1" x14ac:dyDescent="0.35">
      <c r="E27" s="22"/>
      <c r="F27" s="43" t="s">
        <v>42</v>
      </c>
      <c r="G27" s="11"/>
    </row>
    <row r="28" spans="5:9" ht="15.75" thickTop="1" x14ac:dyDescent="0.25">
      <c r="F28" s="22"/>
      <c r="G28" s="11"/>
    </row>
    <row r="29" spans="5:9" ht="15.75" thickBot="1" x14ac:dyDescent="0.3">
      <c r="F29" s="47" t="s">
        <v>160</v>
      </c>
      <c r="G29" s="11"/>
    </row>
    <row r="30" spans="5:9" x14ac:dyDescent="0.25">
      <c r="G30" s="11"/>
    </row>
    <row r="31" spans="5:9" x14ac:dyDescent="0.25">
      <c r="F31" s="26" t="s">
        <v>71</v>
      </c>
      <c r="G31" s="26" t="s">
        <v>72</v>
      </c>
    </row>
    <row r="32" spans="5:9" x14ac:dyDescent="0.25">
      <c r="F32" s="30" t="s">
        <v>43</v>
      </c>
      <c r="G32" s="130"/>
      <c r="H32" s="24"/>
      <c r="I32" s="24"/>
    </row>
    <row r="33" spans="3:7" x14ac:dyDescent="0.25">
      <c r="F33" s="30" t="s">
        <v>58</v>
      </c>
      <c r="G33" s="130"/>
    </row>
    <row r="34" spans="3:7" x14ac:dyDescent="0.25">
      <c r="F34" s="30" t="s">
        <v>59</v>
      </c>
      <c r="G34" s="130"/>
    </row>
    <row r="35" spans="3:7" x14ac:dyDescent="0.25">
      <c r="F35" s="30" t="s">
        <v>60</v>
      </c>
      <c r="G35" s="130"/>
    </row>
    <row r="36" spans="3:7" x14ac:dyDescent="0.25">
      <c r="C36" s="25"/>
      <c r="D36" s="23"/>
      <c r="F36" s="30" t="s">
        <v>61</v>
      </c>
      <c r="G36" s="130"/>
    </row>
    <row r="37" spans="3:7" x14ac:dyDescent="0.25">
      <c r="C37" s="25"/>
      <c r="D37" s="23"/>
      <c r="F37" s="30" t="s">
        <v>62</v>
      </c>
      <c r="G37" s="130"/>
    </row>
    <row r="38" spans="3:7" x14ac:dyDescent="0.25">
      <c r="C38" s="25"/>
      <c r="D38" s="23"/>
      <c r="F38" s="30" t="s">
        <v>63</v>
      </c>
      <c r="G38" s="130"/>
    </row>
    <row r="39" spans="3:7" x14ac:dyDescent="0.25">
      <c r="C39" s="25"/>
      <c r="D39" s="23"/>
      <c r="F39" s="30" t="s">
        <v>64</v>
      </c>
      <c r="G39" s="130"/>
    </row>
    <row r="40" spans="3:7" x14ac:dyDescent="0.25">
      <c r="C40" s="25"/>
      <c r="D40" s="23"/>
      <c r="F40" s="30" t="s">
        <v>65</v>
      </c>
      <c r="G40" s="130"/>
    </row>
    <row r="41" spans="3:7" x14ac:dyDescent="0.25">
      <c r="C41" s="25"/>
      <c r="D41" s="23"/>
      <c r="F41" s="6" t="s">
        <v>66</v>
      </c>
      <c r="G41" s="130"/>
    </row>
    <row r="42" spans="3:7" x14ac:dyDescent="0.25">
      <c r="C42" s="25"/>
      <c r="D42" s="23"/>
      <c r="F42" s="6" t="s">
        <v>67</v>
      </c>
      <c r="G42" s="130"/>
    </row>
    <row r="43" spans="3:7" x14ac:dyDescent="0.25">
      <c r="C43" s="25"/>
      <c r="D43" s="23"/>
      <c r="F43" s="6" t="s">
        <v>68</v>
      </c>
      <c r="G43" s="130"/>
    </row>
    <row r="44" spans="3:7" x14ac:dyDescent="0.25">
      <c r="C44" s="25"/>
      <c r="D44" s="23"/>
      <c r="F44" s="6" t="s">
        <v>69</v>
      </c>
      <c r="G44" s="130"/>
    </row>
    <row r="45" spans="3:7" x14ac:dyDescent="0.25">
      <c r="C45" s="25"/>
      <c r="D45" s="23"/>
      <c r="F45" s="6" t="s">
        <v>70</v>
      </c>
      <c r="G45" s="130"/>
    </row>
    <row r="46" spans="3:7" x14ac:dyDescent="0.25">
      <c r="C46" s="25"/>
      <c r="D46" s="23"/>
    </row>
    <row r="47" spans="3:7" x14ac:dyDescent="0.25">
      <c r="C47" s="25"/>
      <c r="D47" s="23"/>
    </row>
    <row r="48" spans="3:7" x14ac:dyDescent="0.25">
      <c r="C48" s="25"/>
      <c r="D48" s="23"/>
    </row>
    <row r="49" spans="3:9" x14ac:dyDescent="0.25">
      <c r="C49" s="25"/>
      <c r="D49" s="23"/>
    </row>
    <row r="50" spans="3:9" x14ac:dyDescent="0.25">
      <c r="C50" s="25"/>
      <c r="D50" s="23"/>
    </row>
    <row r="51" spans="3:9" x14ac:dyDescent="0.25">
      <c r="C51" s="25"/>
      <c r="D51" s="23"/>
    </row>
    <row r="52" spans="3:9" x14ac:dyDescent="0.25">
      <c r="C52" s="25"/>
      <c r="D52" s="23"/>
    </row>
    <row r="53" spans="3:9" ht="20.25" thickBot="1" x14ac:dyDescent="0.35">
      <c r="C53" s="25"/>
      <c r="D53" s="23"/>
      <c r="F53" s="42" t="s">
        <v>73</v>
      </c>
    </row>
    <row r="54" spans="3:9" ht="15.75" thickTop="1" x14ac:dyDescent="0.25">
      <c r="C54" s="25"/>
      <c r="D54" s="23"/>
    </row>
    <row r="55" spans="3:9" ht="18" thickBot="1" x14ac:dyDescent="0.35">
      <c r="F55" s="43" t="s">
        <v>74</v>
      </c>
    </row>
    <row r="56" spans="3:9" ht="15.75" thickTop="1" x14ac:dyDescent="0.25"/>
    <row r="57" spans="3:9" ht="15.75" thickBot="1" x14ac:dyDescent="0.3">
      <c r="F57" s="47" t="s">
        <v>157</v>
      </c>
    </row>
    <row r="59" spans="3:9" ht="30" x14ac:dyDescent="0.25">
      <c r="F59" s="16" t="s">
        <v>75</v>
      </c>
      <c r="G59" s="16" t="s">
        <v>77</v>
      </c>
      <c r="H59" s="36" t="s">
        <v>76</v>
      </c>
      <c r="I59" s="16" t="s">
        <v>78</v>
      </c>
    </row>
    <row r="60" spans="3:9" x14ac:dyDescent="0.25">
      <c r="F60" s="16" t="s">
        <v>79</v>
      </c>
      <c r="G60" s="37">
        <v>45062</v>
      </c>
      <c r="H60" s="38">
        <v>19</v>
      </c>
      <c r="I60" s="131"/>
    </row>
    <row r="61" spans="3:9" x14ac:dyDescent="0.25">
      <c r="F61" s="16" t="s">
        <v>80</v>
      </c>
      <c r="G61" s="37">
        <v>45246</v>
      </c>
      <c r="H61" s="38">
        <v>13</v>
      </c>
      <c r="I61" s="131"/>
    </row>
    <row r="62" spans="3:9" x14ac:dyDescent="0.25">
      <c r="F62" s="16" t="s">
        <v>81</v>
      </c>
      <c r="G62" s="37">
        <v>44950</v>
      </c>
      <c r="H62" s="38">
        <v>13</v>
      </c>
      <c r="I62" s="131"/>
    </row>
    <row r="63" spans="3:9" x14ac:dyDescent="0.25">
      <c r="F63" s="16" t="s">
        <v>82</v>
      </c>
      <c r="G63" s="37">
        <v>45366</v>
      </c>
      <c r="H63" s="38">
        <v>15</v>
      </c>
      <c r="I63" s="131"/>
    </row>
    <row r="64" spans="3:9" x14ac:dyDescent="0.25">
      <c r="F64" s="16" t="s">
        <v>83</v>
      </c>
      <c r="G64" s="37">
        <v>45343</v>
      </c>
      <c r="H64" s="38">
        <v>14</v>
      </c>
      <c r="I64" s="131"/>
    </row>
    <row r="65" spans="6:9" x14ac:dyDescent="0.25">
      <c r="F65" s="16" t="s">
        <v>84</v>
      </c>
      <c r="G65" s="37">
        <v>45026</v>
      </c>
      <c r="H65" s="38">
        <v>12</v>
      </c>
      <c r="I65" s="131"/>
    </row>
    <row r="66" spans="6:9" x14ac:dyDescent="0.25">
      <c r="F66" s="16" t="s">
        <v>85</v>
      </c>
      <c r="G66" s="37">
        <v>45143</v>
      </c>
      <c r="H66" s="38">
        <v>15</v>
      </c>
      <c r="I66" s="131"/>
    </row>
    <row r="67" spans="6:9" x14ac:dyDescent="0.25">
      <c r="F67" s="16" t="s">
        <v>86</v>
      </c>
      <c r="G67" s="37">
        <v>45265</v>
      </c>
      <c r="H67" s="38">
        <v>16</v>
      </c>
      <c r="I67" s="131"/>
    </row>
    <row r="68" spans="6:9" x14ac:dyDescent="0.25">
      <c r="F68" s="16" t="s">
        <v>87</v>
      </c>
      <c r="G68" s="37">
        <v>45024</v>
      </c>
      <c r="H68" s="38">
        <v>12</v>
      </c>
      <c r="I68" s="131"/>
    </row>
    <row r="69" spans="6:9" x14ac:dyDescent="0.25">
      <c r="F69" s="16" t="s">
        <v>88</v>
      </c>
      <c r="G69" s="37">
        <v>45128</v>
      </c>
      <c r="H69" s="38">
        <v>14</v>
      </c>
      <c r="I69" s="131"/>
    </row>
    <row r="70" spans="6:9" x14ac:dyDescent="0.25">
      <c r="F70" s="16" t="s">
        <v>89</v>
      </c>
      <c r="G70" s="37">
        <v>45198</v>
      </c>
      <c r="H70" s="38">
        <v>15</v>
      </c>
      <c r="I70" s="131"/>
    </row>
    <row r="71" spans="6:9" x14ac:dyDescent="0.25">
      <c r="F71" s="16" t="s">
        <v>90</v>
      </c>
      <c r="G71" s="37">
        <v>45087</v>
      </c>
      <c r="H71" s="38">
        <v>15</v>
      </c>
      <c r="I71" s="131"/>
    </row>
    <row r="79" spans="6:9" ht="15.75" thickBot="1" x14ac:dyDescent="0.3">
      <c r="F79" s="47" t="s">
        <v>158</v>
      </c>
    </row>
    <row r="81" spans="6:8" ht="33.75" customHeight="1" x14ac:dyDescent="0.25">
      <c r="F81" s="36" t="s">
        <v>92</v>
      </c>
      <c r="G81" s="16" t="s">
        <v>93</v>
      </c>
      <c r="H81" s="36" t="s">
        <v>91</v>
      </c>
    </row>
    <row r="82" spans="6:8" x14ac:dyDescent="0.25">
      <c r="F82" s="37">
        <v>45383</v>
      </c>
      <c r="G82" s="39">
        <v>6</v>
      </c>
      <c r="H82" s="131"/>
    </row>
    <row r="83" spans="6:8" x14ac:dyDescent="0.25">
      <c r="F83" s="37">
        <v>45420</v>
      </c>
      <c r="G83" s="39">
        <v>4</v>
      </c>
      <c r="H83" s="131"/>
    </row>
    <row r="84" spans="6:8" x14ac:dyDescent="0.25">
      <c r="F84" s="37">
        <v>45462</v>
      </c>
      <c r="G84" s="39">
        <v>3</v>
      </c>
      <c r="H84" s="131"/>
    </row>
    <row r="85" spans="6:8" x14ac:dyDescent="0.25">
      <c r="F85" s="37">
        <v>45388</v>
      </c>
      <c r="G85" s="39">
        <v>4</v>
      </c>
      <c r="H85" s="131"/>
    </row>
    <row r="86" spans="6:8" x14ac:dyDescent="0.25">
      <c r="F86" s="37">
        <v>45461</v>
      </c>
      <c r="G86" s="39">
        <v>3</v>
      </c>
      <c r="H86" s="131"/>
    </row>
    <row r="87" spans="6:8" x14ac:dyDescent="0.25">
      <c r="F87" s="37">
        <v>45422</v>
      </c>
      <c r="G87" s="39">
        <v>5</v>
      </c>
      <c r="H87" s="131"/>
    </row>
    <row r="88" spans="6:8" x14ac:dyDescent="0.25">
      <c r="F88" s="37">
        <v>45386</v>
      </c>
      <c r="G88" s="39">
        <v>4</v>
      </c>
      <c r="H88" s="131"/>
    </row>
    <row r="89" spans="6:8" x14ac:dyDescent="0.25">
      <c r="F89" s="37">
        <v>45481</v>
      </c>
      <c r="G89" s="39">
        <v>4</v>
      </c>
      <c r="H89" s="131"/>
    </row>
    <row r="90" spans="6:8" x14ac:dyDescent="0.25">
      <c r="F90" s="37">
        <v>45373</v>
      </c>
      <c r="G90" s="39">
        <v>5</v>
      </c>
      <c r="H90" s="131"/>
    </row>
    <row r="99" spans="6:9" ht="18" thickBot="1" x14ac:dyDescent="0.35">
      <c r="F99" s="43" t="s">
        <v>94</v>
      </c>
    </row>
    <row r="100" spans="6:9" ht="16.5" thickTop="1" thickBot="1" x14ac:dyDescent="0.3"/>
    <row r="101" spans="6:9" ht="17.25" thickBot="1" x14ac:dyDescent="0.3">
      <c r="F101" s="50" t="s">
        <v>26</v>
      </c>
      <c r="G101" s="50" t="s">
        <v>98</v>
      </c>
      <c r="H101" s="50" t="s">
        <v>99</v>
      </c>
      <c r="I101" s="50" t="s">
        <v>161</v>
      </c>
    </row>
    <row r="102" spans="6:9" ht="30" x14ac:dyDescent="0.25">
      <c r="F102" s="51">
        <v>45752</v>
      </c>
      <c r="G102" s="52" t="s">
        <v>95</v>
      </c>
      <c r="H102" s="132"/>
      <c r="I102" s="6" t="str">
        <f ca="1">_xlfn.IFNA(_xlfn.FORMULATEXT(H102),"")</f>
        <v/>
      </c>
    </row>
    <row r="103" spans="6:9" ht="30" x14ac:dyDescent="0.25">
      <c r="F103" s="51">
        <v>45875</v>
      </c>
      <c r="G103" s="52" t="s">
        <v>96</v>
      </c>
      <c r="H103" s="132"/>
      <c r="I103" s="6" t="str">
        <f t="shared" ref="I103:I104" ca="1" si="0">_xlfn.IFNA(_xlfn.FORMULATEXT(H103),"")</f>
        <v/>
      </c>
    </row>
    <row r="104" spans="6:9" ht="30" x14ac:dyDescent="0.25">
      <c r="F104" s="51">
        <v>45968</v>
      </c>
      <c r="G104" s="52" t="s">
        <v>97</v>
      </c>
      <c r="H104" s="132"/>
      <c r="I104" s="6" t="str">
        <f t="shared" ca="1" si="0"/>
        <v/>
      </c>
    </row>
    <row r="111" spans="6:9" ht="15.75" thickBot="1" x14ac:dyDescent="0.3">
      <c r="F111" s="47" t="s">
        <v>141</v>
      </c>
    </row>
    <row r="112" spans="6:9" ht="15.75" thickBot="1" x14ac:dyDescent="0.3"/>
    <row r="113" spans="6:8" ht="34.5" customHeight="1" thickBot="1" x14ac:dyDescent="0.3">
      <c r="F113" s="53" t="s">
        <v>26</v>
      </c>
      <c r="G113" s="53" t="s">
        <v>162</v>
      </c>
      <c r="H113" s="53" t="s">
        <v>142</v>
      </c>
    </row>
    <row r="114" spans="6:8" ht="20.25" customHeight="1" x14ac:dyDescent="0.25">
      <c r="F114" s="51">
        <v>45849</v>
      </c>
      <c r="G114" s="133"/>
      <c r="H114" s="133"/>
    </row>
    <row r="116" spans="6:8" ht="15.75" thickBot="1" x14ac:dyDescent="0.3"/>
    <row r="117" spans="6:8" ht="18" thickTop="1" thickBot="1" x14ac:dyDescent="0.35">
      <c r="F117" s="126" t="s">
        <v>163</v>
      </c>
      <c r="G117" s="126"/>
      <c r="H117" s="126"/>
    </row>
    <row r="118" spans="6:8" ht="16.5" thickTop="1" x14ac:dyDescent="0.25">
      <c r="F118" s="125" t="s">
        <v>237</v>
      </c>
      <c r="G118" s="125" t="s">
        <v>237</v>
      </c>
      <c r="H118" s="125" t="s">
        <v>237</v>
      </c>
    </row>
    <row r="120" spans="6:8" x14ac:dyDescent="0.25">
      <c r="F120" s="131"/>
      <c r="G120" s="131"/>
      <c r="H120" s="131"/>
    </row>
    <row r="122" spans="6:8" x14ac:dyDescent="0.25">
      <c r="F122" s="131"/>
    </row>
    <row r="124" spans="6:8" x14ac:dyDescent="0.25">
      <c r="F124" s="131"/>
    </row>
    <row r="136" spans="6:9" ht="18" thickBot="1" x14ac:dyDescent="0.35">
      <c r="F136" s="43" t="s">
        <v>143</v>
      </c>
    </row>
    <row r="137" spans="6:9" ht="15.75" thickTop="1" x14ac:dyDescent="0.25"/>
    <row r="138" spans="6:9" ht="15.75" thickBot="1" x14ac:dyDescent="0.3">
      <c r="F138" s="47" t="s">
        <v>104</v>
      </c>
    </row>
    <row r="139" spans="6:9" ht="15.75" thickBot="1" x14ac:dyDescent="0.3"/>
    <row r="140" spans="6:9" ht="16.5" thickTop="1" thickBot="1" x14ac:dyDescent="0.3">
      <c r="F140" s="57" t="s">
        <v>105</v>
      </c>
      <c r="G140" s="58">
        <v>45627</v>
      </c>
    </row>
    <row r="141" spans="6:9" ht="16.5" thickTop="1" thickBot="1" x14ac:dyDescent="0.3"/>
    <row r="142" spans="6:9" ht="33.75" thickBot="1" x14ac:dyDescent="0.3">
      <c r="F142" s="53" t="s">
        <v>103</v>
      </c>
      <c r="G142" s="53" t="s">
        <v>102</v>
      </c>
      <c r="H142" s="53" t="s">
        <v>100</v>
      </c>
      <c r="I142" s="53" t="s">
        <v>101</v>
      </c>
    </row>
    <row r="143" spans="6:9" x14ac:dyDescent="0.25">
      <c r="F143" s="56">
        <v>45383</v>
      </c>
      <c r="G143" s="130"/>
      <c r="H143" s="130"/>
      <c r="I143" s="130"/>
    </row>
    <row r="144" spans="6:9" x14ac:dyDescent="0.25">
      <c r="F144" s="56">
        <v>45420</v>
      </c>
      <c r="G144" s="130"/>
      <c r="H144" s="130"/>
      <c r="I144" s="130"/>
    </row>
    <row r="145" spans="6:9" x14ac:dyDescent="0.25">
      <c r="F145" s="56">
        <v>45462</v>
      </c>
      <c r="G145" s="130"/>
      <c r="H145" s="130"/>
      <c r="I145" s="130"/>
    </row>
    <row r="146" spans="6:9" x14ac:dyDescent="0.25">
      <c r="F146" s="56">
        <v>45388</v>
      </c>
      <c r="G146" s="130"/>
      <c r="H146" s="130"/>
      <c r="I146" s="130"/>
    </row>
    <row r="147" spans="6:9" x14ac:dyDescent="0.25">
      <c r="F147" s="56">
        <v>45461</v>
      </c>
      <c r="G147" s="130"/>
      <c r="H147" s="130"/>
      <c r="I147" s="130"/>
    </row>
    <row r="148" spans="6:9" x14ac:dyDescent="0.25">
      <c r="F148" s="56">
        <v>45422</v>
      </c>
      <c r="G148" s="130"/>
      <c r="H148" s="130"/>
      <c r="I148" s="130"/>
    </row>
    <row r="149" spans="6:9" x14ac:dyDescent="0.25">
      <c r="F149" s="56">
        <v>45386</v>
      </c>
      <c r="G149" s="130"/>
      <c r="H149" s="130"/>
      <c r="I149" s="130"/>
    </row>
    <row r="150" spans="6:9" x14ac:dyDescent="0.25">
      <c r="F150" s="56">
        <v>45481</v>
      </c>
      <c r="G150" s="130"/>
      <c r="H150" s="130"/>
      <c r="I150" s="130"/>
    </row>
    <row r="151" spans="6:9" x14ac:dyDescent="0.25">
      <c r="F151" s="56">
        <v>45373</v>
      </c>
      <c r="G151" s="130"/>
      <c r="H151" s="130"/>
      <c r="I151" s="130"/>
    </row>
    <row r="160" spans="6:9" ht="20.25" thickBot="1" x14ac:dyDescent="0.35">
      <c r="F160" s="42" t="s">
        <v>106</v>
      </c>
    </row>
    <row r="161" spans="6:9" ht="15.75" thickTop="1" x14ac:dyDescent="0.25"/>
    <row r="162" spans="6:9" x14ac:dyDescent="0.25">
      <c r="G162" s="31" t="s">
        <v>113</v>
      </c>
    </row>
    <row r="163" spans="6:9" x14ac:dyDescent="0.25">
      <c r="G163" s="32">
        <v>45292</v>
      </c>
    </row>
    <row r="164" spans="6:9" x14ac:dyDescent="0.25">
      <c r="G164" s="32">
        <v>45306</v>
      </c>
    </row>
    <row r="165" spans="6:9" x14ac:dyDescent="0.25">
      <c r="G165" s="32">
        <v>45341</v>
      </c>
    </row>
    <row r="166" spans="6:9" x14ac:dyDescent="0.25">
      <c r="G166" s="32">
        <v>45380</v>
      </c>
    </row>
    <row r="167" spans="6:9" x14ac:dyDescent="0.25">
      <c r="G167" s="32">
        <v>45439</v>
      </c>
    </row>
    <row r="168" spans="6:9" x14ac:dyDescent="0.25">
      <c r="G168" s="32">
        <v>45462</v>
      </c>
    </row>
    <row r="169" spans="6:9" x14ac:dyDescent="0.25">
      <c r="G169" s="32">
        <v>45477</v>
      </c>
    </row>
    <row r="172" spans="6:9" ht="18" thickBot="1" x14ac:dyDescent="0.35">
      <c r="F172" s="43" t="s">
        <v>107</v>
      </c>
    </row>
    <row r="173" spans="6:9" ht="15.75" thickTop="1" x14ac:dyDescent="0.25"/>
    <row r="174" spans="6:9" ht="43.5" customHeight="1" x14ac:dyDescent="0.25">
      <c r="F174" s="16" t="s">
        <v>109</v>
      </c>
      <c r="G174" s="16" t="s">
        <v>110</v>
      </c>
      <c r="H174" s="36" t="s">
        <v>111</v>
      </c>
      <c r="I174" s="36" t="s">
        <v>112</v>
      </c>
    </row>
    <row r="175" spans="6:9" x14ac:dyDescent="0.25">
      <c r="F175" s="37">
        <v>44971</v>
      </c>
      <c r="G175" s="37">
        <v>45414</v>
      </c>
      <c r="H175" s="134"/>
      <c r="I175" s="134"/>
    </row>
    <row r="176" spans="6:9" x14ac:dyDescent="0.25">
      <c r="F176" s="37">
        <v>45162</v>
      </c>
      <c r="G176" s="37">
        <v>45393</v>
      </c>
      <c r="H176" s="134"/>
      <c r="I176" s="134"/>
    </row>
    <row r="177" spans="6:9" x14ac:dyDescent="0.25">
      <c r="F177" s="37">
        <v>44928</v>
      </c>
      <c r="G177" s="37">
        <v>45483</v>
      </c>
      <c r="H177" s="134"/>
      <c r="I177" s="134"/>
    </row>
    <row r="178" spans="6:9" x14ac:dyDescent="0.25">
      <c r="F178" s="37">
        <v>44957</v>
      </c>
      <c r="G178" s="37">
        <v>45375</v>
      </c>
      <c r="H178" s="134"/>
      <c r="I178" s="134"/>
    </row>
    <row r="179" spans="6:9" x14ac:dyDescent="0.25">
      <c r="F179" s="37">
        <v>45147</v>
      </c>
      <c r="G179" s="37">
        <v>45449</v>
      </c>
      <c r="H179" s="134"/>
      <c r="I179" s="134"/>
    </row>
    <row r="180" spans="6:9" x14ac:dyDescent="0.25">
      <c r="F180" s="37">
        <v>45369</v>
      </c>
      <c r="G180" s="37">
        <v>45389</v>
      </c>
      <c r="H180" s="134"/>
      <c r="I180" s="134"/>
    </row>
    <row r="181" spans="6:9" x14ac:dyDescent="0.25">
      <c r="F181" s="37">
        <v>45234</v>
      </c>
      <c r="G181" s="37">
        <v>45391</v>
      </c>
      <c r="H181" s="134"/>
      <c r="I181" s="134"/>
    </row>
    <row r="182" spans="6:9" x14ac:dyDescent="0.25">
      <c r="F182" s="37">
        <v>45312</v>
      </c>
      <c r="G182" s="37">
        <v>45482</v>
      </c>
      <c r="H182" s="134"/>
      <c r="I182" s="134"/>
    </row>
    <row r="183" spans="6:9" x14ac:dyDescent="0.25">
      <c r="F183" s="37">
        <v>45157</v>
      </c>
      <c r="G183" s="37">
        <v>45472</v>
      </c>
      <c r="H183" s="134"/>
      <c r="I183" s="134"/>
    </row>
    <row r="189" spans="6:9" ht="18" thickBot="1" x14ac:dyDescent="0.35">
      <c r="F189" s="43" t="s">
        <v>108</v>
      </c>
      <c r="H189" s="62" t="s">
        <v>164</v>
      </c>
    </row>
    <row r="190" spans="6:9" ht="15.75" thickTop="1" x14ac:dyDescent="0.25"/>
    <row r="191" spans="6:9" ht="45" customHeight="1" x14ac:dyDescent="0.25">
      <c r="F191" s="59" t="s">
        <v>109</v>
      </c>
      <c r="G191" s="59" t="s">
        <v>110</v>
      </c>
      <c r="H191" s="60" t="s">
        <v>111</v>
      </c>
      <c r="I191" s="60" t="s">
        <v>112</v>
      </c>
    </row>
    <row r="192" spans="6:9" x14ac:dyDescent="0.25">
      <c r="F192" s="51">
        <v>44971</v>
      </c>
      <c r="G192" s="51">
        <v>45414</v>
      </c>
      <c r="H192" s="135"/>
      <c r="I192" s="135"/>
    </row>
    <row r="193" spans="6:9" x14ac:dyDescent="0.25">
      <c r="F193" s="51">
        <v>45162</v>
      </c>
      <c r="G193" s="51">
        <v>45393</v>
      </c>
      <c r="H193" s="135"/>
      <c r="I193" s="135"/>
    </row>
    <row r="194" spans="6:9" x14ac:dyDescent="0.25">
      <c r="F194" s="51">
        <v>44928</v>
      </c>
      <c r="G194" s="51">
        <v>45483</v>
      </c>
      <c r="H194" s="135"/>
      <c r="I194" s="135"/>
    </row>
    <row r="195" spans="6:9" x14ac:dyDescent="0.25">
      <c r="F195" s="51">
        <v>44957</v>
      </c>
      <c r="G195" s="51">
        <v>45375</v>
      </c>
      <c r="H195" s="135"/>
      <c r="I195" s="135"/>
    </row>
    <row r="196" spans="6:9" x14ac:dyDescent="0.25">
      <c r="F196" s="51">
        <v>45147</v>
      </c>
      <c r="G196" s="51">
        <v>45449</v>
      </c>
      <c r="H196" s="135"/>
      <c r="I196" s="135"/>
    </row>
    <row r="197" spans="6:9" x14ac:dyDescent="0.25">
      <c r="F197" s="51">
        <v>45369</v>
      </c>
      <c r="G197" s="51">
        <v>45389</v>
      </c>
      <c r="H197" s="135"/>
      <c r="I197" s="135"/>
    </row>
    <row r="198" spans="6:9" x14ac:dyDescent="0.25">
      <c r="F198" s="51">
        <v>45234</v>
      </c>
      <c r="G198" s="51">
        <v>45391</v>
      </c>
      <c r="H198" s="135"/>
      <c r="I198" s="135"/>
    </row>
    <row r="199" spans="6:9" x14ac:dyDescent="0.25">
      <c r="F199" s="51">
        <v>45312</v>
      </c>
      <c r="G199" s="51">
        <v>45482</v>
      </c>
      <c r="H199" s="135"/>
      <c r="I199" s="135"/>
    </row>
    <row r="200" spans="6:9" x14ac:dyDescent="0.25">
      <c r="F200" s="51">
        <v>45157</v>
      </c>
      <c r="G200" s="51">
        <v>45472</v>
      </c>
      <c r="H200" s="135"/>
      <c r="I200" s="135"/>
    </row>
    <row r="205" spans="6:9" ht="20.25" thickBot="1" x14ac:dyDescent="0.35">
      <c r="F205" s="42" t="s">
        <v>114</v>
      </c>
    </row>
    <row r="206" spans="6:9" ht="15.75" thickTop="1" x14ac:dyDescent="0.25"/>
    <row r="207" spans="6:9" ht="18" thickBot="1" x14ac:dyDescent="0.35">
      <c r="F207" s="43" t="s">
        <v>165</v>
      </c>
    </row>
    <row r="208" spans="6:9" ht="16.5" thickTop="1" thickBot="1" x14ac:dyDescent="0.3"/>
    <row r="209" spans="6:8" ht="17.25" thickBot="1" x14ac:dyDescent="0.3">
      <c r="F209" s="53" t="s">
        <v>26</v>
      </c>
      <c r="G209" s="53" t="s">
        <v>116</v>
      </c>
      <c r="H209" s="53" t="s">
        <v>115</v>
      </c>
    </row>
    <row r="210" spans="6:8" x14ac:dyDescent="0.25">
      <c r="F210" s="51">
        <v>45656</v>
      </c>
      <c r="G210" s="133"/>
      <c r="H210" s="133"/>
    </row>
    <row r="211" spans="6:8" x14ac:dyDescent="0.25">
      <c r="F211" s="51">
        <v>45459</v>
      </c>
      <c r="G211" s="133"/>
      <c r="H211" s="133"/>
    </row>
    <row r="212" spans="6:8" x14ac:dyDescent="0.25">
      <c r="F212" s="51">
        <v>45752</v>
      </c>
      <c r="G212" s="133"/>
      <c r="H212" s="133"/>
    </row>
    <row r="213" spans="6:8" x14ac:dyDescent="0.25">
      <c r="F213" s="51">
        <v>45662</v>
      </c>
      <c r="G213" s="133"/>
      <c r="H213" s="133"/>
    </row>
    <row r="214" spans="6:8" x14ac:dyDescent="0.25">
      <c r="F214" s="51">
        <v>45375</v>
      </c>
      <c r="G214" s="133"/>
      <c r="H214" s="133"/>
    </row>
    <row r="215" spans="6:8" x14ac:dyDescent="0.25">
      <c r="F215" s="51">
        <v>45449</v>
      </c>
      <c r="G215" s="133"/>
      <c r="H215" s="133"/>
    </row>
    <row r="216" spans="6:8" x14ac:dyDescent="0.25">
      <c r="F216" s="51">
        <v>45389</v>
      </c>
      <c r="G216" s="133"/>
      <c r="H216" s="133"/>
    </row>
    <row r="217" spans="6:8" x14ac:dyDescent="0.25">
      <c r="F217" s="51">
        <v>45391</v>
      </c>
      <c r="G217" s="133"/>
      <c r="H217" s="133"/>
    </row>
    <row r="218" spans="6:8" x14ac:dyDescent="0.25">
      <c r="F218" s="51">
        <v>45482</v>
      </c>
      <c r="G218" s="133"/>
      <c r="H218" s="133"/>
    </row>
    <row r="219" spans="6:8" x14ac:dyDescent="0.25">
      <c r="F219" s="51">
        <v>45472</v>
      </c>
      <c r="G219" s="133"/>
      <c r="H219" s="133"/>
    </row>
    <row r="224" spans="6:8" ht="18" thickBot="1" x14ac:dyDescent="0.35">
      <c r="F224" s="43" t="s">
        <v>117</v>
      </c>
    </row>
    <row r="225" spans="6:9" ht="15.75" thickTop="1" x14ac:dyDescent="0.25"/>
    <row r="226" spans="6:9" ht="15.75" thickBot="1" x14ac:dyDescent="0.3">
      <c r="H226" s="15"/>
      <c r="I226" s="62"/>
    </row>
    <row r="227" spans="6:9" ht="33.75" thickBot="1" x14ac:dyDescent="0.3">
      <c r="F227" s="53" t="s">
        <v>26</v>
      </c>
      <c r="G227" s="53" t="s">
        <v>121</v>
      </c>
      <c r="H227" s="53" t="s">
        <v>117</v>
      </c>
      <c r="I227" s="53" t="s">
        <v>166</v>
      </c>
    </row>
    <row r="228" spans="6:9" x14ac:dyDescent="0.25">
      <c r="F228" s="63">
        <v>45662</v>
      </c>
      <c r="G228" s="133"/>
      <c r="H228" s="133"/>
      <c r="I228" s="133"/>
    </row>
    <row r="229" spans="6:9" x14ac:dyDescent="0.25">
      <c r="F229" s="63">
        <v>45663</v>
      </c>
      <c r="G229" s="133"/>
      <c r="H229" s="133"/>
      <c r="I229" s="133"/>
    </row>
    <row r="230" spans="6:9" x14ac:dyDescent="0.25">
      <c r="F230" s="63">
        <v>45664</v>
      </c>
      <c r="G230" s="133"/>
      <c r="H230" s="133"/>
      <c r="I230" s="133"/>
    </row>
    <row r="231" spans="6:9" x14ac:dyDescent="0.25">
      <c r="F231" s="63">
        <v>45665</v>
      </c>
      <c r="G231" s="133"/>
      <c r="H231" s="133"/>
      <c r="I231" s="133"/>
    </row>
    <row r="232" spans="6:9" x14ac:dyDescent="0.25">
      <c r="F232" s="63">
        <v>45666</v>
      </c>
      <c r="G232" s="133"/>
      <c r="H232" s="133"/>
      <c r="I232" s="133"/>
    </row>
    <row r="233" spans="6:9" x14ac:dyDescent="0.25">
      <c r="F233" s="63">
        <v>45667</v>
      </c>
      <c r="G233" s="133"/>
      <c r="H233" s="133"/>
      <c r="I233" s="133"/>
    </row>
    <row r="234" spans="6:9" x14ac:dyDescent="0.25">
      <c r="F234" s="63">
        <v>45668</v>
      </c>
      <c r="G234" s="133"/>
      <c r="H234" s="133"/>
      <c r="I234" s="133"/>
    </row>
    <row r="235" spans="6:9" x14ac:dyDescent="0.25">
      <c r="F235" s="63">
        <v>45669</v>
      </c>
      <c r="G235" s="133"/>
      <c r="H235" s="133"/>
      <c r="I235" s="133"/>
    </row>
    <row r="236" spans="6:9" x14ac:dyDescent="0.25">
      <c r="F236" s="63">
        <v>45670</v>
      </c>
      <c r="G236" s="133"/>
      <c r="H236" s="133"/>
      <c r="I236" s="133"/>
    </row>
    <row r="237" spans="6:9" x14ac:dyDescent="0.25">
      <c r="F237" s="63">
        <v>45671</v>
      </c>
      <c r="G237" s="133"/>
      <c r="H237" s="133"/>
      <c r="I237" s="133"/>
    </row>
    <row r="238" spans="6:9" x14ac:dyDescent="0.25">
      <c r="F238" s="63">
        <v>45672</v>
      </c>
      <c r="G238" s="133"/>
      <c r="H238" s="133"/>
      <c r="I238" s="133"/>
    </row>
    <row r="239" spans="6:9" x14ac:dyDescent="0.25">
      <c r="F239" s="63">
        <v>45673</v>
      </c>
      <c r="G239" s="133"/>
      <c r="H239" s="133"/>
      <c r="I239" s="133"/>
    </row>
    <row r="240" spans="6:9" x14ac:dyDescent="0.25">
      <c r="F240" s="63">
        <v>45674</v>
      </c>
      <c r="G240" s="133"/>
      <c r="H240" s="133"/>
      <c r="I240" s="133"/>
    </row>
    <row r="241" spans="6:10" x14ac:dyDescent="0.25">
      <c r="F241" s="63">
        <v>45675</v>
      </c>
      <c r="G241" s="133"/>
      <c r="H241" s="133"/>
      <c r="I241" s="133"/>
    </row>
    <row r="249" spans="6:10" ht="20.25" thickBot="1" x14ac:dyDescent="0.35">
      <c r="F249" s="42" t="s">
        <v>122</v>
      </c>
    </row>
    <row r="250" spans="6:10" ht="15.75" thickTop="1" x14ac:dyDescent="0.25">
      <c r="J250" s="64" t="s">
        <v>124</v>
      </c>
    </row>
    <row r="251" spans="6:10" ht="18" thickBot="1" x14ac:dyDescent="0.35">
      <c r="F251" s="43" t="s">
        <v>167</v>
      </c>
      <c r="J251" s="51">
        <v>45677</v>
      </c>
    </row>
    <row r="252" spans="6:10" ht="15.75" thickTop="1" x14ac:dyDescent="0.25">
      <c r="F252" s="7"/>
      <c r="J252" s="51">
        <v>45705</v>
      </c>
    </row>
    <row r="253" spans="6:10" x14ac:dyDescent="0.25">
      <c r="J253" s="51">
        <v>45765</v>
      </c>
    </row>
    <row r="254" spans="6:10" x14ac:dyDescent="0.25">
      <c r="J254" s="51">
        <v>45827</v>
      </c>
    </row>
    <row r="255" spans="6:10" x14ac:dyDescent="0.25">
      <c r="J255" s="51">
        <v>45842</v>
      </c>
    </row>
    <row r="256" spans="6:10" ht="15.75" thickBot="1" x14ac:dyDescent="0.3">
      <c r="F256" s="47" t="s">
        <v>168</v>
      </c>
      <c r="J256" s="51">
        <v>45901</v>
      </c>
    </row>
    <row r="257" spans="6:11" ht="15.75" thickBot="1" x14ac:dyDescent="0.3"/>
    <row r="258" spans="6:11" ht="16.5" thickTop="1" thickBot="1" x14ac:dyDescent="0.3">
      <c r="G258" s="72"/>
      <c r="H258" s="67" t="s">
        <v>118</v>
      </c>
      <c r="I258" s="68" t="s">
        <v>118</v>
      </c>
      <c r="J258" s="67" t="s">
        <v>119</v>
      </c>
      <c r="K258" s="57" t="s">
        <v>119</v>
      </c>
    </row>
    <row r="259" spans="6:11" ht="66.75" thickBot="1" x14ac:dyDescent="0.3">
      <c r="F259" s="53" t="s">
        <v>77</v>
      </c>
      <c r="G259" s="70" t="s">
        <v>120</v>
      </c>
      <c r="H259" s="53" t="s">
        <v>169</v>
      </c>
      <c r="I259" s="69" t="s">
        <v>170</v>
      </c>
      <c r="J259" s="53" t="s">
        <v>169</v>
      </c>
      <c r="K259" s="53" t="s">
        <v>170</v>
      </c>
    </row>
    <row r="260" spans="6:11" x14ac:dyDescent="0.25">
      <c r="F260" s="63">
        <v>45664</v>
      </c>
      <c r="G260" s="71">
        <v>313</v>
      </c>
      <c r="H260" s="136"/>
      <c r="I260" s="136"/>
      <c r="J260" s="136"/>
      <c r="K260" s="135"/>
    </row>
    <row r="261" spans="6:11" x14ac:dyDescent="0.25">
      <c r="F261" s="63">
        <v>45665</v>
      </c>
      <c r="G261" s="71">
        <v>379</v>
      </c>
      <c r="H261" s="136"/>
      <c r="I261" s="136"/>
      <c r="J261" s="136"/>
      <c r="K261" s="135"/>
    </row>
    <row r="262" spans="6:11" x14ac:dyDescent="0.25">
      <c r="F262" s="63">
        <v>45666</v>
      </c>
      <c r="G262" s="71">
        <v>411</v>
      </c>
      <c r="H262" s="136"/>
      <c r="I262" s="136"/>
      <c r="J262" s="136"/>
      <c r="K262" s="135"/>
    </row>
    <row r="263" spans="6:11" x14ac:dyDescent="0.25">
      <c r="F263" s="63">
        <v>45667</v>
      </c>
      <c r="G263" s="71">
        <v>264</v>
      </c>
      <c r="H263" s="136"/>
      <c r="I263" s="136"/>
      <c r="J263" s="136"/>
      <c r="K263" s="135"/>
    </row>
    <row r="264" spans="6:11" x14ac:dyDescent="0.25">
      <c r="F264" s="63">
        <v>45668</v>
      </c>
      <c r="G264" s="71">
        <v>354</v>
      </c>
      <c r="H264" s="136"/>
      <c r="I264" s="136"/>
      <c r="J264" s="136"/>
      <c r="K264" s="135"/>
    </row>
    <row r="265" spans="6:11" x14ac:dyDescent="0.25">
      <c r="F265" s="63">
        <v>45669</v>
      </c>
      <c r="G265" s="71">
        <v>272</v>
      </c>
      <c r="H265" s="136"/>
      <c r="I265" s="136"/>
      <c r="J265" s="136"/>
      <c r="K265" s="135"/>
    </row>
  </sheetData>
  <mergeCells count="2">
    <mergeCell ref="F118:H118"/>
    <mergeCell ref="F117:H117"/>
  </mergeCells>
  <phoneticPr fontId="17" type="noConversion"/>
  <pageMargins left="0.7" right="0.7" top="0.75" bottom="0.75" header="0.3" footer="0.3"/>
  <drawing r:id="rId1"/>
  <tableParts count="3">
    <tablePart r:id="rId2"/>
    <tablePart r:id="rId3"/>
    <tablePart r:id="rId4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918FD-8BB2-4D58-9C5D-CE81FDB0EC32}">
  <dimension ref="C2:K265"/>
  <sheetViews>
    <sheetView zoomScale="205" zoomScaleNormal="205" workbookViewId="0"/>
  </sheetViews>
  <sheetFormatPr defaultRowHeight="15" x14ac:dyDescent="0.25"/>
  <cols>
    <col min="1" max="1" width="2.28515625" customWidth="1"/>
    <col min="2" max="2" width="2.5703125" customWidth="1"/>
    <col min="3" max="3" width="5.5703125" customWidth="1"/>
    <col min="4" max="4" width="7.28515625" customWidth="1"/>
    <col min="6" max="6" width="17.7109375" customWidth="1"/>
    <col min="7" max="7" width="16.5703125" customWidth="1"/>
    <col min="8" max="8" width="16.140625" customWidth="1"/>
    <col min="9" max="9" width="15.42578125" customWidth="1"/>
    <col min="10" max="11" width="15" bestFit="1" customWidth="1"/>
    <col min="12" max="13" width="9.7109375" bestFit="1" customWidth="1"/>
  </cols>
  <sheetData>
    <row r="2" spans="5:9" ht="20.25" thickBot="1" x14ac:dyDescent="0.35">
      <c r="F2" s="42" t="s">
        <v>57</v>
      </c>
    </row>
    <row r="3" spans="5:9" ht="15.75" thickTop="1" x14ac:dyDescent="0.25"/>
    <row r="4" spans="5:9" ht="18" thickBot="1" x14ac:dyDescent="0.35">
      <c r="F4" s="43" t="s">
        <v>40</v>
      </c>
    </row>
    <row r="5" spans="5:9" ht="15.75" thickTop="1" x14ac:dyDescent="0.25"/>
    <row r="6" spans="5:9" ht="15.75" thickBot="1" x14ac:dyDescent="0.3">
      <c r="F6" s="47" t="s">
        <v>140</v>
      </c>
    </row>
    <row r="8" spans="5:9" ht="30" x14ac:dyDescent="0.25">
      <c r="F8" s="26" t="s">
        <v>55</v>
      </c>
      <c r="G8" s="27" t="s">
        <v>56</v>
      </c>
    </row>
    <row r="9" spans="5:9" x14ac:dyDescent="0.25">
      <c r="F9" s="28" t="s">
        <v>41</v>
      </c>
      <c r="G9" s="48">
        <f>DATEVALUE(F9)</f>
        <v>45283</v>
      </c>
      <c r="I9" s="11"/>
    </row>
    <row r="10" spans="5:9" x14ac:dyDescent="0.25">
      <c r="F10" s="28" t="s">
        <v>44</v>
      </c>
      <c r="G10" s="48">
        <f t="shared" ref="G10:G20" si="0">DATEVALUE(F10)</f>
        <v>45125</v>
      </c>
    </row>
    <row r="11" spans="5:9" x14ac:dyDescent="0.25">
      <c r="E11" s="22"/>
      <c r="F11" s="28" t="s">
        <v>54</v>
      </c>
      <c r="G11" s="48">
        <f t="shared" si="0"/>
        <v>45351</v>
      </c>
    </row>
    <row r="12" spans="5:9" x14ac:dyDescent="0.25">
      <c r="E12" s="22"/>
      <c r="F12" s="28" t="s">
        <v>45</v>
      </c>
      <c r="G12" s="48">
        <f t="shared" si="0"/>
        <v>45212</v>
      </c>
    </row>
    <row r="13" spans="5:9" x14ac:dyDescent="0.25">
      <c r="E13" s="22"/>
      <c r="F13" s="28" t="s">
        <v>46</v>
      </c>
      <c r="G13" s="48">
        <f t="shared" si="0"/>
        <v>45295</v>
      </c>
    </row>
    <row r="14" spans="5:9" x14ac:dyDescent="0.25">
      <c r="E14" s="22"/>
      <c r="F14" s="28" t="s">
        <v>47</v>
      </c>
      <c r="G14" s="48">
        <f t="shared" si="0"/>
        <v>45338</v>
      </c>
    </row>
    <row r="15" spans="5:9" x14ac:dyDescent="0.25">
      <c r="E15" s="22"/>
      <c r="F15" s="28" t="s">
        <v>48</v>
      </c>
      <c r="G15" s="48">
        <f t="shared" si="0"/>
        <v>45238</v>
      </c>
    </row>
    <row r="16" spans="5:9" x14ac:dyDescent="0.25">
      <c r="E16" s="22"/>
      <c r="F16" s="28" t="s">
        <v>49</v>
      </c>
      <c r="G16" s="48">
        <f t="shared" si="0"/>
        <v>45356</v>
      </c>
    </row>
    <row r="17" spans="5:9" x14ac:dyDescent="0.25">
      <c r="E17" s="22"/>
      <c r="F17" s="28" t="s">
        <v>50</v>
      </c>
      <c r="G17" s="48">
        <f t="shared" si="0"/>
        <v>44945</v>
      </c>
    </row>
    <row r="18" spans="5:9" x14ac:dyDescent="0.25">
      <c r="E18" s="22"/>
      <c r="F18" s="28" t="s">
        <v>51</v>
      </c>
      <c r="G18" s="48">
        <f t="shared" si="0"/>
        <v>45045</v>
      </c>
    </row>
    <row r="19" spans="5:9" x14ac:dyDescent="0.25">
      <c r="E19" s="22"/>
      <c r="F19" s="28" t="s">
        <v>52</v>
      </c>
      <c r="G19" s="48">
        <f t="shared" si="0"/>
        <v>45204</v>
      </c>
    </row>
    <row r="20" spans="5:9" x14ac:dyDescent="0.25">
      <c r="E20" s="22"/>
      <c r="F20" s="28" t="s">
        <v>53</v>
      </c>
      <c r="G20" s="48">
        <f t="shared" si="0"/>
        <v>45087</v>
      </c>
    </row>
    <row r="21" spans="5:9" x14ac:dyDescent="0.25">
      <c r="E21" s="22"/>
      <c r="F21" s="22"/>
      <c r="G21" s="11"/>
    </row>
    <row r="22" spans="5:9" x14ac:dyDescent="0.25">
      <c r="E22" s="22"/>
      <c r="F22" s="22"/>
      <c r="G22" s="11"/>
    </row>
    <row r="23" spans="5:9" x14ac:dyDescent="0.25">
      <c r="E23" s="22"/>
      <c r="F23" s="22"/>
      <c r="G23" s="11"/>
    </row>
    <row r="24" spans="5:9" x14ac:dyDescent="0.25">
      <c r="E24" s="22"/>
      <c r="F24" s="22"/>
      <c r="G24" s="11"/>
    </row>
    <row r="25" spans="5:9" x14ac:dyDescent="0.25">
      <c r="E25" s="22"/>
      <c r="F25" s="22"/>
      <c r="G25" s="11"/>
    </row>
    <row r="26" spans="5:9" x14ac:dyDescent="0.25">
      <c r="E26" s="22"/>
      <c r="F26" s="22"/>
      <c r="G26" s="11"/>
    </row>
    <row r="27" spans="5:9" ht="18" thickBot="1" x14ac:dyDescent="0.35">
      <c r="E27" s="22"/>
      <c r="F27" s="43" t="s">
        <v>42</v>
      </c>
      <c r="G27" s="11"/>
    </row>
    <row r="28" spans="5:9" ht="15.75" thickTop="1" x14ac:dyDescent="0.25">
      <c r="F28" s="22"/>
      <c r="G28" s="11"/>
    </row>
    <row r="29" spans="5:9" ht="15.75" thickBot="1" x14ac:dyDescent="0.3">
      <c r="F29" s="47" t="s">
        <v>160</v>
      </c>
      <c r="G29" s="11"/>
    </row>
    <row r="30" spans="5:9" x14ac:dyDescent="0.25">
      <c r="G30" s="11"/>
    </row>
    <row r="31" spans="5:9" x14ac:dyDescent="0.25">
      <c r="F31" s="26" t="s">
        <v>71</v>
      </c>
      <c r="G31" s="26" t="s">
        <v>72</v>
      </c>
    </row>
    <row r="32" spans="5:9" x14ac:dyDescent="0.25">
      <c r="F32" s="30" t="s">
        <v>43</v>
      </c>
      <c r="G32" s="49">
        <f>TIMEVALUE(SUBSTITUTE(F32,"T",""))</f>
        <v>0.70277777777777772</v>
      </c>
      <c r="H32" s="24"/>
      <c r="I32" s="24"/>
    </row>
    <row r="33" spans="3:7" x14ac:dyDescent="0.25">
      <c r="F33" s="30" t="s">
        <v>58</v>
      </c>
      <c r="G33" s="49">
        <f t="shared" ref="G33:G45" si="1">TIMEVALUE(SUBSTITUTE(F33,"T",""))</f>
        <v>0.1701388888888889</v>
      </c>
    </row>
    <row r="34" spans="3:7" x14ac:dyDescent="0.25">
      <c r="F34" s="30" t="s">
        <v>59</v>
      </c>
      <c r="G34" s="49">
        <f t="shared" si="1"/>
        <v>0.875</v>
      </c>
    </row>
    <row r="35" spans="3:7" x14ac:dyDescent="0.25">
      <c r="F35" s="30" t="s">
        <v>60</v>
      </c>
      <c r="G35" s="49">
        <f t="shared" si="1"/>
        <v>0.71250000000000002</v>
      </c>
    </row>
    <row r="36" spans="3:7" x14ac:dyDescent="0.25">
      <c r="C36" s="25"/>
      <c r="D36" s="23"/>
      <c r="F36" s="30" t="s">
        <v>61</v>
      </c>
      <c r="G36" s="49">
        <f t="shared" si="1"/>
        <v>0.10069444444444445</v>
      </c>
    </row>
    <row r="37" spans="3:7" x14ac:dyDescent="0.25">
      <c r="C37" s="25"/>
      <c r="D37" s="23"/>
      <c r="F37" s="30" t="s">
        <v>62</v>
      </c>
      <c r="G37" s="49">
        <f t="shared" si="1"/>
        <v>0.87638888888888888</v>
      </c>
    </row>
    <row r="38" spans="3:7" x14ac:dyDescent="0.25">
      <c r="C38" s="25"/>
      <c r="D38" s="23"/>
      <c r="F38" s="30" t="s">
        <v>63</v>
      </c>
      <c r="G38" s="49">
        <f t="shared" si="1"/>
        <v>0.13958333333333334</v>
      </c>
    </row>
    <row r="39" spans="3:7" x14ac:dyDescent="0.25">
      <c r="C39" s="25"/>
      <c r="D39" s="23"/>
      <c r="F39" s="30" t="s">
        <v>64</v>
      </c>
      <c r="G39" s="49">
        <f t="shared" si="1"/>
        <v>0.84166666666666667</v>
      </c>
    </row>
    <row r="40" spans="3:7" x14ac:dyDescent="0.25">
      <c r="C40" s="25"/>
      <c r="D40" s="23"/>
      <c r="F40" s="30" t="s">
        <v>65</v>
      </c>
      <c r="G40" s="49">
        <f t="shared" si="1"/>
        <v>0.9555555555555556</v>
      </c>
    </row>
    <row r="41" spans="3:7" x14ac:dyDescent="0.25">
      <c r="C41" s="25"/>
      <c r="D41" s="23"/>
      <c r="F41" s="6" t="s">
        <v>66</v>
      </c>
      <c r="G41" s="49">
        <f t="shared" si="1"/>
        <v>0.9375</v>
      </c>
    </row>
    <row r="42" spans="3:7" x14ac:dyDescent="0.25">
      <c r="C42" s="25"/>
      <c r="D42" s="23"/>
      <c r="F42" s="6" t="s">
        <v>67</v>
      </c>
      <c r="G42" s="49">
        <f t="shared" si="1"/>
        <v>0.45624999999999999</v>
      </c>
    </row>
    <row r="43" spans="3:7" x14ac:dyDescent="0.25">
      <c r="C43" s="25"/>
      <c r="D43" s="23"/>
      <c r="F43" s="6" t="s">
        <v>68</v>
      </c>
      <c r="G43" s="49">
        <f t="shared" si="1"/>
        <v>0.87222222222222223</v>
      </c>
    </row>
    <row r="44" spans="3:7" x14ac:dyDescent="0.25">
      <c r="C44" s="25"/>
      <c r="D44" s="23"/>
      <c r="F44" s="6" t="s">
        <v>69</v>
      </c>
      <c r="G44" s="49">
        <f t="shared" si="1"/>
        <v>0.65486111111111112</v>
      </c>
    </row>
    <row r="45" spans="3:7" x14ac:dyDescent="0.25">
      <c r="C45" s="25"/>
      <c r="D45" s="23"/>
      <c r="F45" s="6" t="s">
        <v>70</v>
      </c>
      <c r="G45" s="49">
        <f t="shared" si="1"/>
        <v>0.71875</v>
      </c>
    </row>
    <row r="46" spans="3:7" x14ac:dyDescent="0.25">
      <c r="C46" s="25"/>
      <c r="D46" s="23"/>
    </row>
    <row r="47" spans="3:7" x14ac:dyDescent="0.25">
      <c r="C47" s="25"/>
      <c r="D47" s="23"/>
    </row>
    <row r="48" spans="3:7" x14ac:dyDescent="0.25">
      <c r="C48" s="25"/>
      <c r="D48" s="23"/>
    </row>
    <row r="49" spans="3:9" x14ac:dyDescent="0.25">
      <c r="C49" s="25"/>
      <c r="D49" s="23"/>
    </row>
    <row r="50" spans="3:9" x14ac:dyDescent="0.25">
      <c r="C50" s="25"/>
      <c r="D50" s="23"/>
    </row>
    <row r="51" spans="3:9" x14ac:dyDescent="0.25">
      <c r="C51" s="25"/>
      <c r="D51" s="23"/>
    </row>
    <row r="52" spans="3:9" x14ac:dyDescent="0.25">
      <c r="C52" s="25"/>
      <c r="D52" s="23"/>
    </row>
    <row r="53" spans="3:9" ht="20.25" thickBot="1" x14ac:dyDescent="0.35">
      <c r="C53" s="25"/>
      <c r="D53" s="23"/>
      <c r="F53" s="42" t="s">
        <v>73</v>
      </c>
    </row>
    <row r="54" spans="3:9" ht="15.75" thickTop="1" x14ac:dyDescent="0.25">
      <c r="C54" s="25"/>
      <c r="D54" s="23"/>
    </row>
    <row r="55" spans="3:9" ht="18" thickBot="1" x14ac:dyDescent="0.35">
      <c r="F55" s="43" t="s">
        <v>74</v>
      </c>
    </row>
    <row r="56" spans="3:9" ht="15.75" thickTop="1" x14ac:dyDescent="0.25"/>
    <row r="57" spans="3:9" ht="15.75" thickBot="1" x14ac:dyDescent="0.3">
      <c r="F57" s="47" t="s">
        <v>157</v>
      </c>
    </row>
    <row r="59" spans="3:9" ht="30" x14ac:dyDescent="0.25">
      <c r="F59" s="16" t="s">
        <v>75</v>
      </c>
      <c r="G59" s="16" t="s">
        <v>77</v>
      </c>
      <c r="H59" s="36" t="s">
        <v>76</v>
      </c>
      <c r="I59" s="16" t="s">
        <v>78</v>
      </c>
    </row>
    <row r="60" spans="3:9" x14ac:dyDescent="0.25">
      <c r="F60" s="16" t="s">
        <v>79</v>
      </c>
      <c r="G60" s="37">
        <v>45062</v>
      </c>
      <c r="H60" s="38">
        <v>19</v>
      </c>
      <c r="I60" s="11">
        <f>EDATE(Table516[[#This Row],[Start date]],Table516[[#This Row],[Months to Maturity]])</f>
        <v>45642</v>
      </c>
    </row>
    <row r="61" spans="3:9" x14ac:dyDescent="0.25">
      <c r="F61" s="16" t="s">
        <v>80</v>
      </c>
      <c r="G61" s="37">
        <v>45246</v>
      </c>
      <c r="H61" s="38">
        <v>13</v>
      </c>
      <c r="I61" s="11">
        <f>EDATE(Table516[[#This Row],[Start date]],Table516[[#This Row],[Months to Maturity]])</f>
        <v>45642</v>
      </c>
    </row>
    <row r="62" spans="3:9" x14ac:dyDescent="0.25">
      <c r="F62" s="16" t="s">
        <v>81</v>
      </c>
      <c r="G62" s="37">
        <v>44950</v>
      </c>
      <c r="H62" s="38">
        <v>13</v>
      </c>
      <c r="I62" s="11">
        <f>EDATE(Table516[[#This Row],[Start date]],Table516[[#This Row],[Months to Maturity]])</f>
        <v>45346</v>
      </c>
    </row>
    <row r="63" spans="3:9" x14ac:dyDescent="0.25">
      <c r="F63" s="16" t="s">
        <v>82</v>
      </c>
      <c r="G63" s="37">
        <v>45366</v>
      </c>
      <c r="H63" s="38">
        <v>15</v>
      </c>
      <c r="I63" s="11">
        <f>EDATE(Table516[[#This Row],[Start date]],Table516[[#This Row],[Months to Maturity]])</f>
        <v>45823</v>
      </c>
    </row>
    <row r="64" spans="3:9" x14ac:dyDescent="0.25">
      <c r="F64" s="16" t="s">
        <v>83</v>
      </c>
      <c r="G64" s="37">
        <v>45343</v>
      </c>
      <c r="H64" s="38">
        <v>14</v>
      </c>
      <c r="I64" s="11">
        <f>EDATE(Table516[[#This Row],[Start date]],Table516[[#This Row],[Months to Maturity]])</f>
        <v>45768</v>
      </c>
    </row>
    <row r="65" spans="6:9" x14ac:dyDescent="0.25">
      <c r="F65" s="16" t="s">
        <v>84</v>
      </c>
      <c r="G65" s="37">
        <v>45026</v>
      </c>
      <c r="H65" s="38">
        <v>12</v>
      </c>
      <c r="I65" s="11">
        <f>EDATE(Table516[[#This Row],[Start date]],Table516[[#This Row],[Months to Maturity]])</f>
        <v>45392</v>
      </c>
    </row>
    <row r="66" spans="6:9" x14ac:dyDescent="0.25">
      <c r="F66" s="16" t="s">
        <v>85</v>
      </c>
      <c r="G66" s="37">
        <v>45143</v>
      </c>
      <c r="H66" s="38">
        <v>15</v>
      </c>
      <c r="I66" s="11">
        <f>EDATE(Table516[[#This Row],[Start date]],Table516[[#This Row],[Months to Maturity]])</f>
        <v>45601</v>
      </c>
    </row>
    <row r="67" spans="6:9" x14ac:dyDescent="0.25">
      <c r="F67" s="16" t="s">
        <v>86</v>
      </c>
      <c r="G67" s="37">
        <v>45265</v>
      </c>
      <c r="H67" s="38">
        <v>16</v>
      </c>
      <c r="I67" s="11">
        <f>EDATE(Table516[[#This Row],[Start date]],Table516[[#This Row],[Months to Maturity]])</f>
        <v>45752</v>
      </c>
    </row>
    <row r="68" spans="6:9" x14ac:dyDescent="0.25">
      <c r="F68" s="16" t="s">
        <v>87</v>
      </c>
      <c r="G68" s="37">
        <v>45024</v>
      </c>
      <c r="H68" s="38">
        <v>12</v>
      </c>
      <c r="I68" s="11">
        <f>EDATE(Table516[[#This Row],[Start date]],Table516[[#This Row],[Months to Maturity]])</f>
        <v>45390</v>
      </c>
    </row>
    <row r="69" spans="6:9" x14ac:dyDescent="0.25">
      <c r="F69" s="16" t="s">
        <v>88</v>
      </c>
      <c r="G69" s="37">
        <v>45128</v>
      </c>
      <c r="H69" s="38">
        <v>14</v>
      </c>
      <c r="I69" s="11">
        <f>EDATE(Table516[[#This Row],[Start date]],Table516[[#This Row],[Months to Maturity]])</f>
        <v>45556</v>
      </c>
    </row>
    <row r="70" spans="6:9" x14ac:dyDescent="0.25">
      <c r="F70" s="16" t="s">
        <v>89</v>
      </c>
      <c r="G70" s="37">
        <v>45198</v>
      </c>
      <c r="H70" s="38">
        <v>15</v>
      </c>
      <c r="I70" s="11">
        <f>EDATE(Table516[[#This Row],[Start date]],Table516[[#This Row],[Months to Maturity]])</f>
        <v>45655</v>
      </c>
    </row>
    <row r="71" spans="6:9" x14ac:dyDescent="0.25">
      <c r="F71" s="16" t="s">
        <v>90</v>
      </c>
      <c r="G71" s="37">
        <v>45087</v>
      </c>
      <c r="H71" s="38">
        <v>15</v>
      </c>
      <c r="I71" s="11">
        <f>EDATE(Table516[[#This Row],[Start date]],Table516[[#This Row],[Months to Maturity]])</f>
        <v>45545</v>
      </c>
    </row>
    <row r="79" spans="6:9" ht="15.75" thickBot="1" x14ac:dyDescent="0.3">
      <c r="F79" s="47" t="s">
        <v>158</v>
      </c>
    </row>
    <row r="81" spans="6:8" ht="33.75" customHeight="1" x14ac:dyDescent="0.25">
      <c r="F81" s="36" t="s">
        <v>92</v>
      </c>
      <c r="G81" s="16" t="s">
        <v>93</v>
      </c>
      <c r="H81" s="36" t="s">
        <v>91</v>
      </c>
    </row>
    <row r="82" spans="6:8" x14ac:dyDescent="0.25">
      <c r="F82" s="37">
        <v>45383</v>
      </c>
      <c r="G82" s="39">
        <v>6</v>
      </c>
      <c r="H82" s="11">
        <f>EDATE(Table617[[#This Row],[Next Training Date]],-Table617[[#This Row],[Last Training]])</f>
        <v>45200</v>
      </c>
    </row>
    <row r="83" spans="6:8" x14ac:dyDescent="0.25">
      <c r="F83" s="37">
        <v>45420</v>
      </c>
      <c r="G83" s="39">
        <v>4</v>
      </c>
      <c r="H83" s="11">
        <f>EDATE(Table617[[#This Row],[Next Training Date]],-Table617[[#This Row],[Last Training]])</f>
        <v>45299</v>
      </c>
    </row>
    <row r="84" spans="6:8" x14ac:dyDescent="0.25">
      <c r="F84" s="37">
        <v>45462</v>
      </c>
      <c r="G84" s="39">
        <v>3</v>
      </c>
      <c r="H84" s="11">
        <f>EDATE(Table617[[#This Row],[Next Training Date]],-Table617[[#This Row],[Last Training]])</f>
        <v>45370</v>
      </c>
    </row>
    <row r="85" spans="6:8" x14ac:dyDescent="0.25">
      <c r="F85" s="37">
        <v>45388</v>
      </c>
      <c r="G85" s="39">
        <v>4</v>
      </c>
      <c r="H85" s="11">
        <f>EDATE(Table617[[#This Row],[Next Training Date]],-Table617[[#This Row],[Last Training]])</f>
        <v>45266</v>
      </c>
    </row>
    <row r="86" spans="6:8" x14ac:dyDescent="0.25">
      <c r="F86" s="37">
        <v>45461</v>
      </c>
      <c r="G86" s="39">
        <v>3</v>
      </c>
      <c r="H86" s="11">
        <f>EDATE(Table617[[#This Row],[Next Training Date]],-Table617[[#This Row],[Last Training]])</f>
        <v>45369</v>
      </c>
    </row>
    <row r="87" spans="6:8" x14ac:dyDescent="0.25">
      <c r="F87" s="37">
        <v>45422</v>
      </c>
      <c r="G87" s="39">
        <v>5</v>
      </c>
      <c r="H87" s="11">
        <f>EDATE(Table617[[#This Row],[Next Training Date]],-Table617[[#This Row],[Last Training]])</f>
        <v>45270</v>
      </c>
    </row>
    <row r="88" spans="6:8" x14ac:dyDescent="0.25">
      <c r="F88" s="37">
        <v>45386</v>
      </c>
      <c r="G88" s="39">
        <v>4</v>
      </c>
      <c r="H88" s="11">
        <f>EDATE(Table617[[#This Row],[Next Training Date]],-Table617[[#This Row],[Last Training]])</f>
        <v>45264</v>
      </c>
    </row>
    <row r="89" spans="6:8" x14ac:dyDescent="0.25">
      <c r="F89" s="37">
        <v>45481</v>
      </c>
      <c r="G89" s="39">
        <v>4</v>
      </c>
      <c r="H89" s="11">
        <f>EDATE(Table617[[#This Row],[Next Training Date]],-Table617[[#This Row],[Last Training]])</f>
        <v>45359</v>
      </c>
    </row>
    <row r="90" spans="6:8" x14ac:dyDescent="0.25">
      <c r="F90" s="37">
        <v>45373</v>
      </c>
      <c r="G90" s="39">
        <v>5</v>
      </c>
      <c r="H90" s="11">
        <f>EDATE(Table617[[#This Row],[Next Training Date]],-Table617[[#This Row],[Last Training]])</f>
        <v>45221</v>
      </c>
    </row>
    <row r="99" spans="6:9" ht="18" thickBot="1" x14ac:dyDescent="0.35">
      <c r="F99" s="43" t="s">
        <v>94</v>
      </c>
    </row>
    <row r="100" spans="6:9" ht="16.5" thickTop="1" thickBot="1" x14ac:dyDescent="0.3"/>
    <row r="101" spans="6:9" ht="17.25" thickBot="1" x14ac:dyDescent="0.3">
      <c r="F101" s="50" t="s">
        <v>26</v>
      </c>
      <c r="G101" s="50" t="s">
        <v>98</v>
      </c>
      <c r="H101" s="50" t="s">
        <v>99</v>
      </c>
      <c r="I101" s="50" t="s">
        <v>161</v>
      </c>
    </row>
    <row r="102" spans="6:9" ht="30" x14ac:dyDescent="0.25">
      <c r="F102" s="51">
        <v>45752</v>
      </c>
      <c r="G102" s="52" t="s">
        <v>95</v>
      </c>
      <c r="H102" s="54">
        <f>EOMONTH(F102,0)</f>
        <v>45777</v>
      </c>
      <c r="I102" s="6" t="str">
        <f ca="1">_xlfn.IFNA(_xlfn.FORMULATEXT(H102),"")</f>
        <v>=EOMONTH(F102,0)</v>
      </c>
    </row>
    <row r="103" spans="6:9" ht="30" x14ac:dyDescent="0.25">
      <c r="F103" s="51">
        <v>45875</v>
      </c>
      <c r="G103" s="52" t="s">
        <v>96</v>
      </c>
      <c r="H103" s="54">
        <f>EOMONTH(F103,1)</f>
        <v>45930</v>
      </c>
      <c r="I103" s="6" t="str">
        <f t="shared" ref="I103:I104" ca="1" si="2">_xlfn.IFNA(_xlfn.FORMULATEXT(H103),"")</f>
        <v>=EOMONTH(F103,1)</v>
      </c>
    </row>
    <row r="104" spans="6:9" ht="30" x14ac:dyDescent="0.25">
      <c r="F104" s="51">
        <v>45968</v>
      </c>
      <c r="G104" s="52" t="s">
        <v>97</v>
      </c>
      <c r="H104" s="54">
        <f>EOMONTH(F104,-1)</f>
        <v>45961</v>
      </c>
      <c r="I104" s="6" t="str">
        <f t="shared" ca="1" si="2"/>
        <v>=EOMONTH(F104,-1)</v>
      </c>
    </row>
    <row r="111" spans="6:9" ht="15.75" thickBot="1" x14ac:dyDescent="0.3">
      <c r="F111" s="47" t="s">
        <v>141</v>
      </c>
    </row>
    <row r="112" spans="6:9" ht="15.75" thickBot="1" x14ac:dyDescent="0.3"/>
    <row r="113" spans="6:8" ht="34.5" customHeight="1" thickBot="1" x14ac:dyDescent="0.3">
      <c r="F113" s="53" t="s">
        <v>26</v>
      </c>
      <c r="G113" s="53" t="s">
        <v>162</v>
      </c>
      <c r="H113" s="53" t="s">
        <v>142</v>
      </c>
    </row>
    <row r="114" spans="6:8" ht="20.25" customHeight="1" x14ac:dyDescent="0.25">
      <c r="F114" s="51">
        <v>45849</v>
      </c>
      <c r="G114" s="51">
        <f>EOMONTH(F114,0)</f>
        <v>45869</v>
      </c>
      <c r="H114" s="55">
        <f>DAY(F114)/DAY(G114)</f>
        <v>0.35483870967741937</v>
      </c>
    </row>
    <row r="116" spans="6:8" ht="15.75" thickBot="1" x14ac:dyDescent="0.3"/>
    <row r="117" spans="6:8" ht="18" thickTop="1" thickBot="1" x14ac:dyDescent="0.35">
      <c r="F117" s="126" t="s">
        <v>163</v>
      </c>
      <c r="G117" s="126"/>
      <c r="H117" s="126"/>
    </row>
    <row r="118" spans="6:8" ht="16.5" thickTop="1" x14ac:dyDescent="0.25">
      <c r="F118" s="125" t="str">
        <f ca="1">TEXT(DAY(TODAY())/DAY(EOMONTH(TODAY(),0)),"00.00%")&amp;" of the present month has passed"</f>
        <v>63.33% of the present month has passed</v>
      </c>
      <c r="G118" s="125" t="str">
        <f t="shared" ref="G118:H118" ca="1" si="3">TEXT(DAY(TODAY())/DAY(EOMONTH(TODAY(),0)),"00.00%")&amp;" of the present month has passed"</f>
        <v>63.33% of the present month has passed</v>
      </c>
      <c r="H118" s="125" t="str">
        <f t="shared" ca="1" si="3"/>
        <v>63.33% of the present month has passed</v>
      </c>
    </row>
    <row r="120" spans="6:8" x14ac:dyDescent="0.25">
      <c r="F120" s="15">
        <f ca="1">TODAY()</f>
        <v>45462</v>
      </c>
      <c r="G120" s="11">
        <f ca="1">EOMONTH(F120,0)</f>
        <v>45473</v>
      </c>
      <c r="H120">
        <f ca="1">DAY(F120)/DAY(G120)</f>
        <v>0.6333333333333333</v>
      </c>
    </row>
    <row r="122" spans="6:8" x14ac:dyDescent="0.25">
      <c r="F122">
        <f ca="1">DAY(TODAY())/DAY(EOMONTH(TODAY(),0))</f>
        <v>0.6333333333333333</v>
      </c>
    </row>
    <row r="124" spans="6:8" x14ac:dyDescent="0.25">
      <c r="F124" t="str">
        <f ca="1">TEXT(DAY(TODAY())/DAY(EOMONTH(TODAY(),0)),"00.00%")&amp;" of the present month has passed"</f>
        <v>63.33% of the present month has passed</v>
      </c>
    </row>
    <row r="136" spans="6:9" ht="18" thickBot="1" x14ac:dyDescent="0.35">
      <c r="F136" s="43" t="s">
        <v>143</v>
      </c>
    </row>
    <row r="137" spans="6:9" ht="15.75" thickTop="1" x14ac:dyDescent="0.25"/>
    <row r="138" spans="6:9" ht="15.75" thickBot="1" x14ac:dyDescent="0.3">
      <c r="F138" s="47" t="s">
        <v>104</v>
      </c>
    </row>
    <row r="139" spans="6:9" ht="15.75" thickBot="1" x14ac:dyDescent="0.3"/>
    <row r="140" spans="6:9" ht="16.5" thickTop="1" thickBot="1" x14ac:dyDescent="0.3">
      <c r="F140" s="57" t="s">
        <v>105</v>
      </c>
      <c r="G140" s="58">
        <v>45627</v>
      </c>
    </row>
    <row r="141" spans="6:9" ht="16.5" thickTop="1" thickBot="1" x14ac:dyDescent="0.3"/>
    <row r="142" spans="6:9" ht="33.75" thickBot="1" x14ac:dyDescent="0.3">
      <c r="F142" s="53" t="s">
        <v>103</v>
      </c>
      <c r="G142" s="53" t="s">
        <v>102</v>
      </c>
      <c r="H142" s="53" t="s">
        <v>100</v>
      </c>
      <c r="I142" s="53" t="s">
        <v>101</v>
      </c>
    </row>
    <row r="143" spans="6:9" x14ac:dyDescent="0.25">
      <c r="F143" s="56">
        <v>45383</v>
      </c>
      <c r="G143" s="6" t="str">
        <f>$G$140-F143&amp;" days past due"</f>
        <v>244 days past due</v>
      </c>
      <c r="H143" s="6" t="str">
        <f>_xlfn.DAYS($G$140,F143)&amp;" days past due"</f>
        <v>244 days past due</v>
      </c>
      <c r="I143" s="6" t="str">
        <f>DAYS360(F143,$G$140)&amp;" days past due"</f>
        <v>240 days past due</v>
      </c>
    </row>
    <row r="144" spans="6:9" x14ac:dyDescent="0.25">
      <c r="F144" s="56">
        <v>45420</v>
      </c>
      <c r="G144" s="6" t="str">
        <f t="shared" ref="G144:G151" si="4">$G$140-F144&amp;" days past due"</f>
        <v>207 days past due</v>
      </c>
      <c r="H144" s="6" t="str">
        <f t="shared" ref="H144:H151" si="5">_xlfn.DAYS($G$140,F144)&amp;" days past due"</f>
        <v>207 days past due</v>
      </c>
      <c r="I144" s="6" t="str">
        <f t="shared" ref="I144:I151" si="6">DAYS360(F144,$G$140)&amp;" days past due"</f>
        <v>203 days past due</v>
      </c>
    </row>
    <row r="145" spans="6:9" x14ac:dyDescent="0.25">
      <c r="F145" s="56">
        <v>45462</v>
      </c>
      <c r="G145" s="6" t="str">
        <f t="shared" si="4"/>
        <v>165 days past due</v>
      </c>
      <c r="H145" s="6" t="str">
        <f t="shared" si="5"/>
        <v>165 days past due</v>
      </c>
      <c r="I145" s="6" t="str">
        <f t="shared" si="6"/>
        <v>162 days past due</v>
      </c>
    </row>
    <row r="146" spans="6:9" x14ac:dyDescent="0.25">
      <c r="F146" s="56">
        <v>45388</v>
      </c>
      <c r="G146" s="6" t="str">
        <f t="shared" si="4"/>
        <v>239 days past due</v>
      </c>
      <c r="H146" s="6" t="str">
        <f t="shared" si="5"/>
        <v>239 days past due</v>
      </c>
      <c r="I146" s="6" t="str">
        <f t="shared" si="6"/>
        <v>235 days past due</v>
      </c>
    </row>
    <row r="147" spans="6:9" x14ac:dyDescent="0.25">
      <c r="F147" s="56">
        <v>45461</v>
      </c>
      <c r="G147" s="6" t="str">
        <f t="shared" si="4"/>
        <v>166 days past due</v>
      </c>
      <c r="H147" s="6" t="str">
        <f t="shared" si="5"/>
        <v>166 days past due</v>
      </c>
      <c r="I147" s="6" t="str">
        <f t="shared" si="6"/>
        <v>163 days past due</v>
      </c>
    </row>
    <row r="148" spans="6:9" x14ac:dyDescent="0.25">
      <c r="F148" s="56">
        <v>45422</v>
      </c>
      <c r="G148" s="6" t="str">
        <f t="shared" si="4"/>
        <v>205 days past due</v>
      </c>
      <c r="H148" s="6" t="str">
        <f t="shared" si="5"/>
        <v>205 days past due</v>
      </c>
      <c r="I148" s="6" t="str">
        <f t="shared" si="6"/>
        <v>201 days past due</v>
      </c>
    </row>
    <row r="149" spans="6:9" x14ac:dyDescent="0.25">
      <c r="F149" s="56">
        <v>45386</v>
      </c>
      <c r="G149" s="6" t="str">
        <f t="shared" si="4"/>
        <v>241 days past due</v>
      </c>
      <c r="H149" s="6" t="str">
        <f t="shared" si="5"/>
        <v>241 days past due</v>
      </c>
      <c r="I149" s="6" t="str">
        <f t="shared" si="6"/>
        <v>237 days past due</v>
      </c>
    </row>
    <row r="150" spans="6:9" x14ac:dyDescent="0.25">
      <c r="F150" s="56">
        <v>45481</v>
      </c>
      <c r="G150" s="6" t="str">
        <f t="shared" si="4"/>
        <v>146 days past due</v>
      </c>
      <c r="H150" s="6" t="str">
        <f t="shared" si="5"/>
        <v>146 days past due</v>
      </c>
      <c r="I150" s="6" t="str">
        <f t="shared" si="6"/>
        <v>143 days past due</v>
      </c>
    </row>
    <row r="151" spans="6:9" x14ac:dyDescent="0.25">
      <c r="F151" s="56">
        <v>45373</v>
      </c>
      <c r="G151" s="6" t="str">
        <f t="shared" si="4"/>
        <v>254 days past due</v>
      </c>
      <c r="H151" s="6" t="str">
        <f t="shared" si="5"/>
        <v>254 days past due</v>
      </c>
      <c r="I151" s="6" t="str">
        <f t="shared" si="6"/>
        <v>249 days past due</v>
      </c>
    </row>
    <row r="160" spans="6:9" ht="20.25" thickBot="1" x14ac:dyDescent="0.35">
      <c r="F160" s="42" t="s">
        <v>106</v>
      </c>
    </row>
    <row r="161" spans="6:9" ht="15.75" thickTop="1" x14ac:dyDescent="0.25"/>
    <row r="162" spans="6:9" x14ac:dyDescent="0.25">
      <c r="G162" s="31" t="s">
        <v>113</v>
      </c>
    </row>
    <row r="163" spans="6:9" x14ac:dyDescent="0.25">
      <c r="G163" s="32">
        <v>45292</v>
      </c>
    </row>
    <row r="164" spans="6:9" x14ac:dyDescent="0.25">
      <c r="G164" s="32">
        <v>45306</v>
      </c>
    </row>
    <row r="165" spans="6:9" x14ac:dyDescent="0.25">
      <c r="G165" s="32">
        <v>45341</v>
      </c>
    </row>
    <row r="166" spans="6:9" x14ac:dyDescent="0.25">
      <c r="G166" s="32">
        <v>45380</v>
      </c>
    </row>
    <row r="167" spans="6:9" x14ac:dyDescent="0.25">
      <c r="G167" s="32">
        <v>45439</v>
      </c>
    </row>
    <row r="168" spans="6:9" x14ac:dyDescent="0.25">
      <c r="G168" s="32">
        <v>45462</v>
      </c>
    </row>
    <row r="169" spans="6:9" x14ac:dyDescent="0.25">
      <c r="G169" s="32">
        <v>45477</v>
      </c>
    </row>
    <row r="172" spans="6:9" ht="18" thickBot="1" x14ac:dyDescent="0.35">
      <c r="F172" s="43" t="s">
        <v>107</v>
      </c>
    </row>
    <row r="173" spans="6:9" ht="15.75" thickTop="1" x14ac:dyDescent="0.25"/>
    <row r="174" spans="6:9" ht="43.5" customHeight="1" x14ac:dyDescent="0.25">
      <c r="F174" s="16" t="s">
        <v>109</v>
      </c>
      <c r="G174" s="16" t="s">
        <v>110</v>
      </c>
      <c r="H174" s="36" t="s">
        <v>111</v>
      </c>
      <c r="I174" s="36" t="s">
        <v>112</v>
      </c>
    </row>
    <row r="175" spans="6:9" x14ac:dyDescent="0.25">
      <c r="F175" s="37">
        <v>44971</v>
      </c>
      <c r="G175" s="37">
        <v>45414</v>
      </c>
      <c r="H175" s="65" t="str">
        <f>NETWORKDAYS(Table718[[#This Row],[Project Start Date]],Table718[[#This Row],[Project End Date]])&amp;" days"</f>
        <v>318 days</v>
      </c>
      <c r="I175" s="65" t="str">
        <f>NETWORKDAYS(Table718[[#This Row],[Project Start Date]],Table718[[#This Row],[Project End Date]],Holidays)&amp;" days"</f>
        <v>314 days</v>
      </c>
    </row>
    <row r="176" spans="6:9" x14ac:dyDescent="0.25">
      <c r="F176" s="37">
        <v>45162</v>
      </c>
      <c r="G176" s="37">
        <v>45393</v>
      </c>
      <c r="H176" s="65" t="str">
        <f>NETWORKDAYS(Table718[[#This Row],[Project Start Date]],Table718[[#This Row],[Project End Date]])&amp;" days"</f>
        <v>166 days</v>
      </c>
      <c r="I176" s="65" t="str">
        <f>NETWORKDAYS(Table718[[#This Row],[Project Start Date]],Table718[[#This Row],[Project End Date]],Holidays)&amp;" days"</f>
        <v>162 days</v>
      </c>
    </row>
    <row r="177" spans="6:9" x14ac:dyDescent="0.25">
      <c r="F177" s="37">
        <v>44928</v>
      </c>
      <c r="G177" s="37">
        <v>45483</v>
      </c>
      <c r="H177" s="65" t="str">
        <f>NETWORKDAYS(Table718[[#This Row],[Project Start Date]],Table718[[#This Row],[Project End Date]])&amp;" days"</f>
        <v>398 days</v>
      </c>
      <c r="I177" s="65" t="str">
        <f>NETWORKDAYS(Table718[[#This Row],[Project Start Date]],Table718[[#This Row],[Project End Date]],Holidays)&amp;" days"</f>
        <v>391 days</v>
      </c>
    </row>
    <row r="178" spans="6:9" x14ac:dyDescent="0.25">
      <c r="F178" s="37">
        <v>44957</v>
      </c>
      <c r="G178" s="37">
        <v>45375</v>
      </c>
      <c r="H178" s="65" t="str">
        <f>NETWORKDAYS(Table718[[#This Row],[Project Start Date]],Table718[[#This Row],[Project End Date]])&amp;" days"</f>
        <v>299 days</v>
      </c>
      <c r="I178" s="65" t="str">
        <f>NETWORKDAYS(Table718[[#This Row],[Project Start Date]],Table718[[#This Row],[Project End Date]],Holidays)&amp;" days"</f>
        <v>296 days</v>
      </c>
    </row>
    <row r="179" spans="6:9" x14ac:dyDescent="0.25">
      <c r="F179" s="37">
        <v>45147</v>
      </c>
      <c r="G179" s="37">
        <v>45449</v>
      </c>
      <c r="H179" s="65" t="str">
        <f>NETWORKDAYS(Table718[[#This Row],[Project Start Date]],Table718[[#This Row],[Project End Date]])&amp;" days"</f>
        <v>217 days</v>
      </c>
      <c r="I179" s="65" t="str">
        <f>NETWORKDAYS(Table718[[#This Row],[Project Start Date]],Table718[[#This Row],[Project End Date]],Holidays)&amp;" days"</f>
        <v>212 days</v>
      </c>
    </row>
    <row r="180" spans="6:9" x14ac:dyDescent="0.25">
      <c r="F180" s="37">
        <v>45369</v>
      </c>
      <c r="G180" s="37">
        <v>45389</v>
      </c>
      <c r="H180" s="65" t="str">
        <f>NETWORKDAYS(Table718[[#This Row],[Project Start Date]],Table718[[#This Row],[Project End Date]])&amp;" days"</f>
        <v>15 days</v>
      </c>
      <c r="I180" s="65" t="str">
        <f>NETWORKDAYS(Table718[[#This Row],[Project Start Date]],Table718[[#This Row],[Project End Date]],Holidays)&amp;" days"</f>
        <v>14 days</v>
      </c>
    </row>
    <row r="181" spans="6:9" x14ac:dyDescent="0.25">
      <c r="F181" s="37">
        <v>45234</v>
      </c>
      <c r="G181" s="37">
        <v>45391</v>
      </c>
      <c r="H181" s="65" t="str">
        <f>NETWORKDAYS(Table718[[#This Row],[Project Start Date]],Table718[[#This Row],[Project End Date]])&amp;" days"</f>
        <v>112 days</v>
      </c>
      <c r="I181" s="65" t="str">
        <f>NETWORKDAYS(Table718[[#This Row],[Project Start Date]],Table718[[#This Row],[Project End Date]],Holidays)&amp;" days"</f>
        <v>108 days</v>
      </c>
    </row>
    <row r="182" spans="6:9" x14ac:dyDescent="0.25">
      <c r="F182" s="37">
        <v>45312</v>
      </c>
      <c r="G182" s="37">
        <v>45482</v>
      </c>
      <c r="H182" s="65" t="str">
        <f>NETWORKDAYS(Table718[[#This Row],[Project Start Date]],Table718[[#This Row],[Project End Date]])&amp;" days"</f>
        <v>122 days</v>
      </c>
      <c r="I182" s="65" t="str">
        <f>NETWORKDAYS(Table718[[#This Row],[Project Start Date]],Table718[[#This Row],[Project End Date]],Holidays)&amp;" days"</f>
        <v>117 days</v>
      </c>
    </row>
    <row r="183" spans="6:9" x14ac:dyDescent="0.25">
      <c r="F183" s="37">
        <v>45157</v>
      </c>
      <c r="G183" s="37">
        <v>45472</v>
      </c>
      <c r="H183" s="65" t="str">
        <f>NETWORKDAYS(Table718[[#This Row],[Project Start Date]],Table718[[#This Row],[Project End Date]])&amp;" days"</f>
        <v>225 days</v>
      </c>
      <c r="I183" s="65" t="str">
        <f>NETWORKDAYS(Table718[[#This Row],[Project Start Date]],Table718[[#This Row],[Project End Date]],Holidays)&amp;" days"</f>
        <v>219 days</v>
      </c>
    </row>
    <row r="189" spans="6:9" ht="18" thickBot="1" x14ac:dyDescent="0.35">
      <c r="F189" s="43" t="s">
        <v>108</v>
      </c>
      <c r="H189" s="62" t="s">
        <v>164</v>
      </c>
    </row>
    <row r="190" spans="6:9" ht="15.75" thickTop="1" x14ac:dyDescent="0.25"/>
    <row r="191" spans="6:9" ht="45" customHeight="1" x14ac:dyDescent="0.25">
      <c r="F191" s="59" t="s">
        <v>109</v>
      </c>
      <c r="G191" s="59" t="s">
        <v>110</v>
      </c>
      <c r="H191" s="60" t="s">
        <v>111</v>
      </c>
      <c r="I191" s="60" t="s">
        <v>112</v>
      </c>
    </row>
    <row r="192" spans="6:9" x14ac:dyDescent="0.25">
      <c r="F192" s="51">
        <v>44971</v>
      </c>
      <c r="G192" s="51">
        <v>45414</v>
      </c>
      <c r="H192" s="66" t="str">
        <f>NETWORKDAYS.INTL(F192,G192,5)&amp;" day"</f>
        <v>316 day</v>
      </c>
      <c r="I192" s="66" t="str">
        <f t="shared" ref="I192:I200" si="7">NETWORKDAYS.INTL(F192,G192,5,Holidays)&amp;" day"</f>
        <v>312 day</v>
      </c>
    </row>
    <row r="193" spans="6:9" x14ac:dyDescent="0.25">
      <c r="F193" s="51">
        <v>45162</v>
      </c>
      <c r="G193" s="51">
        <v>45393</v>
      </c>
      <c r="H193" s="66" t="str">
        <f t="shared" ref="H193:H200" si="8">NETWORKDAYS.INTL(F193,G193,5)&amp;" day"</f>
        <v>165 day</v>
      </c>
      <c r="I193" s="66" t="str">
        <f t="shared" si="7"/>
        <v>161 day</v>
      </c>
    </row>
    <row r="194" spans="6:9" x14ac:dyDescent="0.25">
      <c r="F194" s="51">
        <v>44928</v>
      </c>
      <c r="G194" s="51">
        <v>45483</v>
      </c>
      <c r="H194" s="66" t="str">
        <f t="shared" si="8"/>
        <v>397 day</v>
      </c>
      <c r="I194" s="66" t="str">
        <f t="shared" si="7"/>
        <v>392 day</v>
      </c>
    </row>
    <row r="195" spans="6:9" x14ac:dyDescent="0.25">
      <c r="F195" s="51">
        <v>44957</v>
      </c>
      <c r="G195" s="51">
        <v>45375</v>
      </c>
      <c r="H195" s="66" t="str">
        <f t="shared" si="8"/>
        <v>299 day</v>
      </c>
      <c r="I195" s="66" t="str">
        <f t="shared" si="7"/>
        <v>296 day</v>
      </c>
    </row>
    <row r="196" spans="6:9" x14ac:dyDescent="0.25">
      <c r="F196" s="51">
        <v>45147</v>
      </c>
      <c r="G196" s="51">
        <v>45449</v>
      </c>
      <c r="H196" s="66" t="str">
        <f t="shared" si="8"/>
        <v>215 day</v>
      </c>
      <c r="I196" s="66" t="str">
        <f t="shared" si="7"/>
        <v>210 day</v>
      </c>
    </row>
    <row r="197" spans="6:9" x14ac:dyDescent="0.25">
      <c r="F197" s="51">
        <v>45369</v>
      </c>
      <c r="G197" s="51">
        <v>45389</v>
      </c>
      <c r="H197" s="66" t="str">
        <f t="shared" si="8"/>
        <v>15 day</v>
      </c>
      <c r="I197" s="66" t="str">
        <f t="shared" si="7"/>
        <v>14 day</v>
      </c>
    </row>
    <row r="198" spans="6:9" x14ac:dyDescent="0.25">
      <c r="F198" s="51">
        <v>45234</v>
      </c>
      <c r="G198" s="51">
        <v>45391</v>
      </c>
      <c r="H198" s="66" t="str">
        <f t="shared" si="8"/>
        <v>114 day</v>
      </c>
      <c r="I198" s="66" t="str">
        <f t="shared" si="7"/>
        <v>110 day</v>
      </c>
    </row>
    <row r="199" spans="6:9" x14ac:dyDescent="0.25">
      <c r="F199" s="51">
        <v>45312</v>
      </c>
      <c r="G199" s="51">
        <v>45482</v>
      </c>
      <c r="H199" s="66" t="str">
        <f t="shared" si="8"/>
        <v>123 day</v>
      </c>
      <c r="I199" s="66" t="str">
        <f t="shared" si="7"/>
        <v>120 day</v>
      </c>
    </row>
    <row r="200" spans="6:9" x14ac:dyDescent="0.25">
      <c r="F200" s="51">
        <v>45157</v>
      </c>
      <c r="G200" s="51">
        <v>45472</v>
      </c>
      <c r="H200" s="66" t="str">
        <f t="shared" si="8"/>
        <v>226 day</v>
      </c>
      <c r="I200" s="66" t="str">
        <f t="shared" si="7"/>
        <v>221 day</v>
      </c>
    </row>
    <row r="205" spans="6:9" ht="20.25" thickBot="1" x14ac:dyDescent="0.35">
      <c r="F205" s="42" t="s">
        <v>114</v>
      </c>
    </row>
    <row r="206" spans="6:9" ht="15.75" thickTop="1" x14ac:dyDescent="0.25"/>
    <row r="207" spans="6:9" ht="18" thickBot="1" x14ac:dyDescent="0.35">
      <c r="F207" s="43" t="s">
        <v>165</v>
      </c>
    </row>
    <row r="208" spans="6:9" ht="16.5" thickTop="1" thickBot="1" x14ac:dyDescent="0.3"/>
    <row r="209" spans="6:8" ht="17.25" thickBot="1" x14ac:dyDescent="0.3">
      <c r="F209" s="53" t="s">
        <v>26</v>
      </c>
      <c r="G209" s="53" t="s">
        <v>116</v>
      </c>
      <c r="H209" s="53" t="s">
        <v>115</v>
      </c>
    </row>
    <row r="210" spans="6:8" x14ac:dyDescent="0.25">
      <c r="F210" s="51">
        <v>45656</v>
      </c>
      <c r="G210" s="61">
        <f>WEEKNUM(F210)</f>
        <v>53</v>
      </c>
      <c r="H210" s="61">
        <f>_xlfn.ISOWEEKNUM(F210)</f>
        <v>1</v>
      </c>
    </row>
    <row r="211" spans="6:8" x14ac:dyDescent="0.25">
      <c r="F211" s="51">
        <v>45459</v>
      </c>
      <c r="G211" s="61">
        <f t="shared" ref="G211:G219" si="9">WEEKNUM(F211)</f>
        <v>25</v>
      </c>
      <c r="H211" s="61">
        <f t="shared" ref="H211:H219" si="10">_xlfn.ISOWEEKNUM(F211)</f>
        <v>24</v>
      </c>
    </row>
    <row r="212" spans="6:8" x14ac:dyDescent="0.25">
      <c r="F212" s="51">
        <v>45752</v>
      </c>
      <c r="G212" s="61">
        <f t="shared" si="9"/>
        <v>14</v>
      </c>
      <c r="H212" s="61">
        <f t="shared" si="10"/>
        <v>14</v>
      </c>
    </row>
    <row r="213" spans="6:8" x14ac:dyDescent="0.25">
      <c r="F213" s="51">
        <v>45662</v>
      </c>
      <c r="G213" s="61">
        <f t="shared" si="9"/>
        <v>2</v>
      </c>
      <c r="H213" s="61">
        <f t="shared" si="10"/>
        <v>1</v>
      </c>
    </row>
    <row r="214" spans="6:8" x14ac:dyDescent="0.25">
      <c r="F214" s="51">
        <v>45375</v>
      </c>
      <c r="G214" s="61">
        <f t="shared" si="9"/>
        <v>13</v>
      </c>
      <c r="H214" s="61">
        <f t="shared" si="10"/>
        <v>12</v>
      </c>
    </row>
    <row r="215" spans="6:8" x14ac:dyDescent="0.25">
      <c r="F215" s="51">
        <v>45449</v>
      </c>
      <c r="G215" s="61">
        <f t="shared" si="9"/>
        <v>23</v>
      </c>
      <c r="H215" s="61">
        <f t="shared" si="10"/>
        <v>23</v>
      </c>
    </row>
    <row r="216" spans="6:8" x14ac:dyDescent="0.25">
      <c r="F216" s="51">
        <v>45389</v>
      </c>
      <c r="G216" s="61">
        <f t="shared" si="9"/>
        <v>15</v>
      </c>
      <c r="H216" s="61">
        <f t="shared" si="10"/>
        <v>14</v>
      </c>
    </row>
    <row r="217" spans="6:8" x14ac:dyDescent="0.25">
      <c r="F217" s="51">
        <v>45391</v>
      </c>
      <c r="G217" s="61">
        <f t="shared" si="9"/>
        <v>15</v>
      </c>
      <c r="H217" s="61">
        <f t="shared" si="10"/>
        <v>15</v>
      </c>
    </row>
    <row r="218" spans="6:8" x14ac:dyDescent="0.25">
      <c r="F218" s="51">
        <v>45482</v>
      </c>
      <c r="G218" s="61">
        <f t="shared" si="9"/>
        <v>28</v>
      </c>
      <c r="H218" s="61">
        <f t="shared" si="10"/>
        <v>28</v>
      </c>
    </row>
    <row r="219" spans="6:8" x14ac:dyDescent="0.25">
      <c r="F219" s="51">
        <v>45472</v>
      </c>
      <c r="G219" s="61">
        <f t="shared" si="9"/>
        <v>26</v>
      </c>
      <c r="H219" s="61">
        <f t="shared" si="10"/>
        <v>26</v>
      </c>
    </row>
    <row r="224" spans="6:8" ht="18" thickBot="1" x14ac:dyDescent="0.35">
      <c r="F224" s="43" t="s">
        <v>117</v>
      </c>
    </row>
    <row r="225" spans="6:9" ht="15.75" thickTop="1" x14ac:dyDescent="0.25"/>
    <row r="226" spans="6:9" ht="15.75" thickBot="1" x14ac:dyDescent="0.3">
      <c r="H226" s="15"/>
      <c r="I226" s="62"/>
    </row>
    <row r="227" spans="6:9" ht="33.75" thickBot="1" x14ac:dyDescent="0.3">
      <c r="F227" s="53" t="s">
        <v>26</v>
      </c>
      <c r="G227" s="53" t="s">
        <v>121</v>
      </c>
      <c r="H227" s="53" t="s">
        <v>117</v>
      </c>
      <c r="I227" s="53" t="s">
        <v>166</v>
      </c>
    </row>
    <row r="228" spans="6:9" x14ac:dyDescent="0.25">
      <c r="F228" s="63">
        <v>45662</v>
      </c>
      <c r="G228" s="61" t="str">
        <f>TEXT(F228,"dddd")</f>
        <v>Sunday</v>
      </c>
      <c r="H228" s="61">
        <f>WEEKDAY(F228)</f>
        <v>1</v>
      </c>
      <c r="I228" s="61">
        <f>WEEKDAY(F228,2)</f>
        <v>7</v>
      </c>
    </row>
    <row r="229" spans="6:9" x14ac:dyDescent="0.25">
      <c r="F229" s="63">
        <v>45663</v>
      </c>
      <c r="G229" s="61" t="str">
        <f t="shared" ref="G229:G241" si="11">TEXT(F229,"dddd")</f>
        <v>Monday</v>
      </c>
      <c r="H229" s="61">
        <f t="shared" ref="H229:H241" si="12">WEEKDAY(F229)</f>
        <v>2</v>
      </c>
      <c r="I229" s="61">
        <f t="shared" ref="I229:I241" si="13">WEEKDAY(F229,2)</f>
        <v>1</v>
      </c>
    </row>
    <row r="230" spans="6:9" x14ac:dyDescent="0.25">
      <c r="F230" s="63">
        <v>45664</v>
      </c>
      <c r="G230" s="61" t="str">
        <f t="shared" si="11"/>
        <v>Tuesday</v>
      </c>
      <c r="H230" s="61">
        <f t="shared" si="12"/>
        <v>3</v>
      </c>
      <c r="I230" s="61">
        <f t="shared" si="13"/>
        <v>2</v>
      </c>
    </row>
    <row r="231" spans="6:9" x14ac:dyDescent="0.25">
      <c r="F231" s="63">
        <v>45665</v>
      </c>
      <c r="G231" s="61" t="str">
        <f t="shared" si="11"/>
        <v>Wednesday</v>
      </c>
      <c r="H231" s="61">
        <f t="shared" si="12"/>
        <v>4</v>
      </c>
      <c r="I231" s="61">
        <f t="shared" si="13"/>
        <v>3</v>
      </c>
    </row>
    <row r="232" spans="6:9" x14ac:dyDescent="0.25">
      <c r="F232" s="63">
        <v>45666</v>
      </c>
      <c r="G232" s="61" t="str">
        <f t="shared" si="11"/>
        <v>Thursday</v>
      </c>
      <c r="H232" s="61">
        <f t="shared" si="12"/>
        <v>5</v>
      </c>
      <c r="I232" s="61">
        <f t="shared" si="13"/>
        <v>4</v>
      </c>
    </row>
    <row r="233" spans="6:9" x14ac:dyDescent="0.25">
      <c r="F233" s="63">
        <v>45667</v>
      </c>
      <c r="G233" s="61" t="str">
        <f t="shared" si="11"/>
        <v>Friday</v>
      </c>
      <c r="H233" s="61">
        <f t="shared" si="12"/>
        <v>6</v>
      </c>
      <c r="I233" s="61">
        <f t="shared" si="13"/>
        <v>5</v>
      </c>
    </row>
    <row r="234" spans="6:9" x14ac:dyDescent="0.25">
      <c r="F234" s="63">
        <v>45668</v>
      </c>
      <c r="G234" s="61" t="str">
        <f t="shared" si="11"/>
        <v>Saturday</v>
      </c>
      <c r="H234" s="61">
        <f t="shared" si="12"/>
        <v>7</v>
      </c>
      <c r="I234" s="61">
        <f t="shared" si="13"/>
        <v>6</v>
      </c>
    </row>
    <row r="235" spans="6:9" x14ac:dyDescent="0.25">
      <c r="F235" s="63">
        <v>45669</v>
      </c>
      <c r="G235" s="61" t="str">
        <f t="shared" si="11"/>
        <v>Sunday</v>
      </c>
      <c r="H235" s="61">
        <f t="shared" si="12"/>
        <v>1</v>
      </c>
      <c r="I235" s="61">
        <f t="shared" si="13"/>
        <v>7</v>
      </c>
    </row>
    <row r="236" spans="6:9" x14ac:dyDescent="0.25">
      <c r="F236" s="63">
        <v>45670</v>
      </c>
      <c r="G236" s="61" t="str">
        <f t="shared" si="11"/>
        <v>Monday</v>
      </c>
      <c r="H236" s="61">
        <f t="shared" si="12"/>
        <v>2</v>
      </c>
      <c r="I236" s="61">
        <f t="shared" si="13"/>
        <v>1</v>
      </c>
    </row>
    <row r="237" spans="6:9" x14ac:dyDescent="0.25">
      <c r="F237" s="63">
        <v>45671</v>
      </c>
      <c r="G237" s="61" t="str">
        <f t="shared" si="11"/>
        <v>Tuesday</v>
      </c>
      <c r="H237" s="61">
        <f t="shared" si="12"/>
        <v>3</v>
      </c>
      <c r="I237" s="61">
        <f t="shared" si="13"/>
        <v>2</v>
      </c>
    </row>
    <row r="238" spans="6:9" x14ac:dyDescent="0.25">
      <c r="F238" s="63">
        <v>45672</v>
      </c>
      <c r="G238" s="61" t="str">
        <f t="shared" si="11"/>
        <v>Wednesday</v>
      </c>
      <c r="H238" s="61">
        <f t="shared" si="12"/>
        <v>4</v>
      </c>
      <c r="I238" s="61">
        <f t="shared" si="13"/>
        <v>3</v>
      </c>
    </row>
    <row r="239" spans="6:9" x14ac:dyDescent="0.25">
      <c r="F239" s="63">
        <v>45673</v>
      </c>
      <c r="G239" s="61" t="str">
        <f t="shared" si="11"/>
        <v>Thursday</v>
      </c>
      <c r="H239" s="61">
        <f t="shared" si="12"/>
        <v>5</v>
      </c>
      <c r="I239" s="61">
        <f t="shared" si="13"/>
        <v>4</v>
      </c>
    </row>
    <row r="240" spans="6:9" x14ac:dyDescent="0.25">
      <c r="F240" s="63">
        <v>45674</v>
      </c>
      <c r="G240" s="61" t="str">
        <f t="shared" si="11"/>
        <v>Friday</v>
      </c>
      <c r="H240" s="61">
        <f t="shared" si="12"/>
        <v>6</v>
      </c>
      <c r="I240" s="61">
        <f t="shared" si="13"/>
        <v>5</v>
      </c>
    </row>
    <row r="241" spans="6:10" x14ac:dyDescent="0.25">
      <c r="F241" s="63">
        <v>45675</v>
      </c>
      <c r="G241" s="61" t="str">
        <f t="shared" si="11"/>
        <v>Saturday</v>
      </c>
      <c r="H241" s="61">
        <f t="shared" si="12"/>
        <v>7</v>
      </c>
      <c r="I241" s="61">
        <f t="shared" si="13"/>
        <v>6</v>
      </c>
    </row>
    <row r="249" spans="6:10" ht="20.25" thickBot="1" x14ac:dyDescent="0.35">
      <c r="F249" s="42" t="s">
        <v>122</v>
      </c>
    </row>
    <row r="250" spans="6:10" ht="15.75" thickTop="1" x14ac:dyDescent="0.25">
      <c r="J250" s="64" t="s">
        <v>124</v>
      </c>
    </row>
    <row r="251" spans="6:10" ht="18" thickBot="1" x14ac:dyDescent="0.35">
      <c r="F251" s="43" t="s">
        <v>167</v>
      </c>
      <c r="J251" s="51">
        <v>45677</v>
      </c>
    </row>
    <row r="252" spans="6:10" ht="15.75" thickTop="1" x14ac:dyDescent="0.25">
      <c r="F252" s="7"/>
      <c r="J252" s="51">
        <v>45705</v>
      </c>
    </row>
    <row r="253" spans="6:10" x14ac:dyDescent="0.25">
      <c r="J253" s="51">
        <v>45765</v>
      </c>
    </row>
    <row r="254" spans="6:10" x14ac:dyDescent="0.25">
      <c r="J254" s="51">
        <v>45827</v>
      </c>
    </row>
    <row r="255" spans="6:10" x14ac:dyDescent="0.25">
      <c r="J255" s="51">
        <v>45842</v>
      </c>
    </row>
    <row r="256" spans="6:10" ht="15.75" thickBot="1" x14ac:dyDescent="0.3">
      <c r="F256" s="47" t="s">
        <v>168</v>
      </c>
      <c r="J256" s="51">
        <v>45901</v>
      </c>
    </row>
    <row r="257" spans="6:11" ht="15.75" thickBot="1" x14ac:dyDescent="0.3"/>
    <row r="258" spans="6:11" ht="16.5" thickTop="1" thickBot="1" x14ac:dyDescent="0.3">
      <c r="G258" s="72"/>
      <c r="H258" s="67" t="s">
        <v>118</v>
      </c>
      <c r="I258" s="68" t="s">
        <v>118</v>
      </c>
      <c r="J258" s="67" t="s">
        <v>119</v>
      </c>
      <c r="K258" s="57" t="s">
        <v>119</v>
      </c>
    </row>
    <row r="259" spans="6:11" ht="66.75" thickBot="1" x14ac:dyDescent="0.3">
      <c r="F259" s="53" t="s">
        <v>77</v>
      </c>
      <c r="G259" s="70" t="s">
        <v>120</v>
      </c>
      <c r="H259" s="53" t="s">
        <v>169</v>
      </c>
      <c r="I259" s="69" t="s">
        <v>170</v>
      </c>
      <c r="J259" s="53" t="s">
        <v>169</v>
      </c>
      <c r="K259" s="53" t="s">
        <v>170</v>
      </c>
    </row>
    <row r="260" spans="6:11" x14ac:dyDescent="0.25">
      <c r="F260" s="63">
        <v>45664</v>
      </c>
      <c r="G260" s="71">
        <v>313</v>
      </c>
      <c r="H260" s="81">
        <f>WORKDAY(F260,G260)</f>
        <v>46101</v>
      </c>
      <c r="I260" s="82">
        <f t="shared" ref="I260:I265" si="14">WORKDAY(F260,G260,$J$251:$J$256)</f>
        <v>46111</v>
      </c>
      <c r="J260" s="81">
        <f>WORKDAY.INTL(F260,G260,"0010011")</f>
        <v>46212</v>
      </c>
      <c r="K260" s="83">
        <f>WORKDAY.INTL(F260,G260,"0010011",$J$251:$J$256)</f>
        <v>46223</v>
      </c>
    </row>
    <row r="261" spans="6:11" x14ac:dyDescent="0.25">
      <c r="F261" s="63">
        <v>45665</v>
      </c>
      <c r="G261" s="71">
        <v>379</v>
      </c>
      <c r="H261" s="81">
        <f t="shared" ref="H261:H265" si="15">WORKDAY(F261,G261)</f>
        <v>46196</v>
      </c>
      <c r="I261" s="82">
        <f t="shared" si="14"/>
        <v>46204</v>
      </c>
      <c r="J261" s="81">
        <f t="shared" ref="J261:J265" si="16">WORKDAY.INTL(F261,G261,"0010011")</f>
        <v>46328</v>
      </c>
      <c r="K261" s="83">
        <f t="shared" ref="K261:K265" si="17">WORKDAY.INTL(F261,G261,"0010011",$J$251:$J$256)</f>
        <v>46338</v>
      </c>
    </row>
    <row r="262" spans="6:11" x14ac:dyDescent="0.25">
      <c r="F262" s="63">
        <v>45666</v>
      </c>
      <c r="G262" s="71">
        <v>411</v>
      </c>
      <c r="H262" s="81">
        <f t="shared" si="15"/>
        <v>46241</v>
      </c>
      <c r="I262" s="82">
        <f t="shared" si="14"/>
        <v>46251</v>
      </c>
      <c r="J262" s="81">
        <f t="shared" si="16"/>
        <v>46385</v>
      </c>
      <c r="K262" s="83">
        <f t="shared" si="17"/>
        <v>46395</v>
      </c>
    </row>
    <row r="263" spans="6:11" x14ac:dyDescent="0.25">
      <c r="F263" s="63">
        <v>45667</v>
      </c>
      <c r="G263" s="71">
        <v>264</v>
      </c>
      <c r="H263" s="81">
        <f t="shared" si="15"/>
        <v>46037</v>
      </c>
      <c r="I263" s="82">
        <f t="shared" si="14"/>
        <v>46045</v>
      </c>
      <c r="J263" s="81">
        <f t="shared" si="16"/>
        <v>46129</v>
      </c>
      <c r="K263" s="83">
        <f t="shared" si="17"/>
        <v>46140</v>
      </c>
    </row>
    <row r="264" spans="6:11" x14ac:dyDescent="0.25">
      <c r="F264" s="63">
        <v>45668</v>
      </c>
      <c r="G264" s="71">
        <v>354</v>
      </c>
      <c r="H264" s="81">
        <f t="shared" si="15"/>
        <v>46163</v>
      </c>
      <c r="I264" s="82">
        <f t="shared" si="14"/>
        <v>46171</v>
      </c>
      <c r="J264" s="81">
        <f t="shared" si="16"/>
        <v>46287</v>
      </c>
      <c r="K264" s="83">
        <f t="shared" si="17"/>
        <v>46297</v>
      </c>
    </row>
    <row r="265" spans="6:11" x14ac:dyDescent="0.25">
      <c r="F265" s="63">
        <v>45669</v>
      </c>
      <c r="G265" s="71">
        <v>272</v>
      </c>
      <c r="H265" s="81">
        <f t="shared" si="15"/>
        <v>46049</v>
      </c>
      <c r="I265" s="82">
        <f t="shared" si="14"/>
        <v>46057</v>
      </c>
      <c r="J265" s="81">
        <f t="shared" si="16"/>
        <v>46143</v>
      </c>
      <c r="K265" s="83">
        <f t="shared" si="17"/>
        <v>46154</v>
      </c>
    </row>
  </sheetData>
  <mergeCells count="2">
    <mergeCell ref="F117:H117"/>
    <mergeCell ref="F118:H118"/>
  </mergeCells>
  <pageMargins left="0.7" right="0.7" top="0.75" bottom="0.75" header="0.3" footer="0.3"/>
  <drawing r:id="rId1"/>
  <tableParts count="3">
    <tablePart r:id="rId2"/>
    <tablePart r:id="rId3"/>
    <tablePart r:id="rId4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07351-A2A2-47A5-8D5B-201FAA3268AA}">
  <dimension ref="B2:I159"/>
  <sheetViews>
    <sheetView zoomScale="205" zoomScaleNormal="205" workbookViewId="0"/>
  </sheetViews>
  <sheetFormatPr defaultRowHeight="15" x14ac:dyDescent="0.25"/>
  <cols>
    <col min="1" max="1" width="3.85546875" customWidth="1"/>
    <col min="2" max="2" width="6.5703125" customWidth="1"/>
    <col min="3" max="3" width="13" customWidth="1"/>
    <col min="4" max="4" width="15.85546875" customWidth="1"/>
    <col min="5" max="5" width="11.42578125" bestFit="1" customWidth="1"/>
    <col min="6" max="6" width="14" customWidth="1"/>
    <col min="7" max="7" width="14.42578125" customWidth="1"/>
    <col min="8" max="8" width="14.85546875" bestFit="1" customWidth="1"/>
    <col min="9" max="9" width="23.7109375" customWidth="1"/>
    <col min="10" max="10" width="10.42578125" customWidth="1"/>
  </cols>
  <sheetData>
    <row r="2" spans="4:9" ht="20.25" thickBot="1" x14ac:dyDescent="0.35">
      <c r="D2" s="42" t="s">
        <v>180</v>
      </c>
    </row>
    <row r="3" spans="4:9" ht="15.75" thickTop="1" x14ac:dyDescent="0.25"/>
    <row r="4" spans="4:9" x14ac:dyDescent="0.25">
      <c r="E4" s="75" t="s">
        <v>230</v>
      </c>
      <c r="F4" s="76">
        <v>1</v>
      </c>
    </row>
    <row r="6" spans="4:9" x14ac:dyDescent="0.25">
      <c r="E6" s="7"/>
      <c r="H6" s="7"/>
      <c r="I6" s="35"/>
    </row>
    <row r="7" spans="4:9" x14ac:dyDescent="0.25">
      <c r="D7" s="7" t="s">
        <v>192</v>
      </c>
      <c r="E7" s="74" t="s">
        <v>133</v>
      </c>
      <c r="F7" s="74" t="s">
        <v>134</v>
      </c>
      <c r="G7" s="73" t="s">
        <v>135</v>
      </c>
    </row>
    <row r="8" spans="4:9" x14ac:dyDescent="0.25">
      <c r="D8" t="s">
        <v>171</v>
      </c>
      <c r="E8" s="77">
        <v>0.20833333333333334</v>
      </c>
      <c r="F8" s="77">
        <v>0.75</v>
      </c>
      <c r="G8" s="131"/>
    </row>
    <row r="9" spans="4:9" x14ac:dyDescent="0.25">
      <c r="D9" t="s">
        <v>172</v>
      </c>
      <c r="E9" s="77">
        <v>0.25</v>
      </c>
      <c r="F9" s="77">
        <v>0.6875</v>
      </c>
      <c r="G9" s="131"/>
    </row>
    <row r="10" spans="4:9" x14ac:dyDescent="0.25">
      <c r="D10" t="s">
        <v>173</v>
      </c>
      <c r="E10" s="77">
        <v>0.16666666666666666</v>
      </c>
      <c r="F10" s="77">
        <v>0.58333333333333337</v>
      </c>
      <c r="G10" s="131"/>
    </row>
    <row r="11" spans="4:9" x14ac:dyDescent="0.25">
      <c r="D11" t="s">
        <v>174</v>
      </c>
      <c r="E11" s="77">
        <v>0.25</v>
      </c>
      <c r="F11" s="77">
        <v>0.60416666666666663</v>
      </c>
      <c r="G11" s="131"/>
    </row>
    <row r="12" spans="4:9" x14ac:dyDescent="0.25">
      <c r="D12" t="s">
        <v>175</v>
      </c>
      <c r="E12" s="77">
        <v>0.25</v>
      </c>
      <c r="F12" s="77">
        <v>0.77083333333333337</v>
      </c>
      <c r="G12" s="131"/>
    </row>
    <row r="13" spans="4:9" x14ac:dyDescent="0.25">
      <c r="D13" t="s">
        <v>176</v>
      </c>
      <c r="E13" s="77">
        <v>0.25</v>
      </c>
      <c r="F13" s="77">
        <v>0.625</v>
      </c>
      <c r="G13" s="131"/>
    </row>
    <row r="14" spans="4:9" x14ac:dyDescent="0.25">
      <c r="D14" t="s">
        <v>177</v>
      </c>
      <c r="E14" s="77">
        <v>0.29166666666666669</v>
      </c>
      <c r="F14" s="77">
        <v>0.75</v>
      </c>
      <c r="G14" s="131"/>
    </row>
    <row r="15" spans="4:9" x14ac:dyDescent="0.25">
      <c r="D15" t="s">
        <v>178</v>
      </c>
      <c r="E15" s="77">
        <v>0.33333333333333331</v>
      </c>
      <c r="F15" s="77">
        <v>0.75</v>
      </c>
      <c r="G15" s="131"/>
    </row>
    <row r="16" spans="4:9" x14ac:dyDescent="0.25">
      <c r="D16" t="s">
        <v>179</v>
      </c>
      <c r="E16" s="77">
        <v>0.25</v>
      </c>
      <c r="F16" s="77">
        <v>0.75</v>
      </c>
      <c r="G16" s="131"/>
    </row>
    <row r="27" spans="3:8" ht="20.25" thickBot="1" x14ac:dyDescent="0.35">
      <c r="D27" s="42" t="s">
        <v>168</v>
      </c>
    </row>
    <row r="28" spans="3:8" ht="15.75" thickTop="1" x14ac:dyDescent="0.25"/>
    <row r="29" spans="3:8" ht="15.75" thickBot="1" x14ac:dyDescent="0.3"/>
    <row r="30" spans="3:8" ht="16.5" thickTop="1" thickBot="1" x14ac:dyDescent="0.3">
      <c r="E30" s="127" t="s">
        <v>128</v>
      </c>
      <c r="F30" s="128"/>
      <c r="G30" s="129"/>
    </row>
    <row r="31" spans="3:8" ht="34.5" thickTop="1" thickBot="1" x14ac:dyDescent="0.3">
      <c r="C31" s="53" t="s">
        <v>181</v>
      </c>
      <c r="D31" s="53" t="s">
        <v>77</v>
      </c>
      <c r="E31" s="53" t="s">
        <v>125</v>
      </c>
      <c r="F31" s="53" t="s">
        <v>126</v>
      </c>
      <c r="G31" s="53" t="s">
        <v>127</v>
      </c>
      <c r="H31" s="53" t="s">
        <v>123</v>
      </c>
    </row>
    <row r="32" spans="3:8" x14ac:dyDescent="0.25">
      <c r="C32" s="61" t="s">
        <v>182</v>
      </c>
      <c r="D32" s="63">
        <v>45495</v>
      </c>
      <c r="E32" s="61">
        <v>1</v>
      </c>
      <c r="F32" s="61">
        <v>15</v>
      </c>
      <c r="G32" s="61">
        <v>21</v>
      </c>
      <c r="H32" s="130"/>
    </row>
    <row r="33" spans="3:8" x14ac:dyDescent="0.25">
      <c r="C33" s="61" t="s">
        <v>183</v>
      </c>
      <c r="D33" s="63">
        <v>45478</v>
      </c>
      <c r="E33" s="61">
        <v>3</v>
      </c>
      <c r="F33" s="61">
        <v>9</v>
      </c>
      <c r="G33" s="61">
        <v>21</v>
      </c>
      <c r="H33" s="130"/>
    </row>
    <row r="34" spans="3:8" x14ac:dyDescent="0.25">
      <c r="C34" s="61" t="s">
        <v>184</v>
      </c>
      <c r="D34" s="63">
        <v>45422</v>
      </c>
      <c r="E34" s="61">
        <v>1</v>
      </c>
      <c r="F34" s="61">
        <v>1</v>
      </c>
      <c r="G34" s="61">
        <v>9</v>
      </c>
      <c r="H34" s="130"/>
    </row>
    <row r="35" spans="3:8" x14ac:dyDescent="0.25">
      <c r="C35" s="61" t="s">
        <v>185</v>
      </c>
      <c r="D35" s="63">
        <v>45484</v>
      </c>
      <c r="E35" s="61">
        <v>2</v>
      </c>
      <c r="F35" s="61">
        <v>6</v>
      </c>
      <c r="G35" s="61">
        <v>5</v>
      </c>
      <c r="H35" s="130"/>
    </row>
    <row r="36" spans="3:8" x14ac:dyDescent="0.25">
      <c r="C36" s="61" t="s">
        <v>186</v>
      </c>
      <c r="D36" s="63">
        <v>45414</v>
      </c>
      <c r="E36" s="61">
        <v>2</v>
      </c>
      <c r="F36" s="61">
        <v>4</v>
      </c>
      <c r="G36" s="61">
        <v>18</v>
      </c>
      <c r="H36" s="130"/>
    </row>
    <row r="37" spans="3:8" x14ac:dyDescent="0.25">
      <c r="C37" s="61" t="s">
        <v>187</v>
      </c>
      <c r="D37" s="63">
        <v>45450</v>
      </c>
      <c r="E37" s="61">
        <v>1</v>
      </c>
      <c r="F37" s="61">
        <v>7</v>
      </c>
      <c r="G37" s="61">
        <v>12</v>
      </c>
      <c r="H37" s="130"/>
    </row>
    <row r="38" spans="3:8" x14ac:dyDescent="0.25">
      <c r="C38" s="61" t="s">
        <v>188</v>
      </c>
      <c r="D38" s="63">
        <v>45454</v>
      </c>
      <c r="E38" s="61">
        <v>3</v>
      </c>
      <c r="F38" s="61">
        <v>8</v>
      </c>
      <c r="G38" s="61">
        <v>14</v>
      </c>
      <c r="H38" s="130"/>
    </row>
    <row r="39" spans="3:8" x14ac:dyDescent="0.25">
      <c r="C39" s="61" t="s">
        <v>189</v>
      </c>
      <c r="D39" s="63">
        <v>45492</v>
      </c>
      <c r="E39" s="61">
        <v>3</v>
      </c>
      <c r="F39" s="61">
        <v>12</v>
      </c>
      <c r="G39" s="61">
        <v>23</v>
      </c>
      <c r="H39" s="130"/>
    </row>
    <row r="40" spans="3:8" x14ac:dyDescent="0.25">
      <c r="C40" s="61" t="s">
        <v>190</v>
      </c>
      <c r="D40" s="63">
        <v>45420</v>
      </c>
      <c r="E40" s="61">
        <v>3</v>
      </c>
      <c r="F40" s="61">
        <v>7</v>
      </c>
      <c r="G40" s="61">
        <v>1</v>
      </c>
      <c r="H40" s="130"/>
    </row>
    <row r="41" spans="3:8" x14ac:dyDescent="0.25">
      <c r="C41" s="61" t="s">
        <v>191</v>
      </c>
      <c r="D41" s="63">
        <v>45462</v>
      </c>
      <c r="E41" s="61">
        <v>5</v>
      </c>
      <c r="F41" s="61">
        <v>11</v>
      </c>
      <c r="G41" s="61">
        <v>22</v>
      </c>
      <c r="H41" s="130"/>
    </row>
    <row r="50" spans="3:8" ht="20.25" thickBot="1" x14ac:dyDescent="0.3">
      <c r="D50" s="79" t="s">
        <v>130</v>
      </c>
    </row>
    <row r="51" spans="3:8" ht="15.75" thickTop="1" x14ac:dyDescent="0.25"/>
    <row r="52" spans="3:8" ht="15.75" thickBot="1" x14ac:dyDescent="0.3">
      <c r="D52" s="80" t="s">
        <v>200</v>
      </c>
    </row>
    <row r="53" spans="3:8" x14ac:dyDescent="0.25">
      <c r="D53" t="s">
        <v>194</v>
      </c>
    </row>
    <row r="54" spans="3:8" x14ac:dyDescent="0.25">
      <c r="D54" t="s">
        <v>195</v>
      </c>
    </row>
    <row r="55" spans="3:8" x14ac:dyDescent="0.25">
      <c r="D55" t="s">
        <v>196</v>
      </c>
    </row>
    <row r="56" spans="3:8" x14ac:dyDescent="0.25">
      <c r="D56" t="s">
        <v>197</v>
      </c>
    </row>
    <row r="57" spans="3:8" x14ac:dyDescent="0.25">
      <c r="D57" t="s">
        <v>198</v>
      </c>
    </row>
    <row r="58" spans="3:8" x14ac:dyDescent="0.25">
      <c r="D58" t="s">
        <v>199</v>
      </c>
    </row>
    <row r="59" spans="3:8" x14ac:dyDescent="0.25">
      <c r="D59" s="7"/>
    </row>
    <row r="60" spans="3:8" x14ac:dyDescent="0.25">
      <c r="D60" s="7"/>
    </row>
    <row r="61" spans="3:8" ht="18" thickBot="1" x14ac:dyDescent="0.35">
      <c r="D61" s="43" t="s">
        <v>193</v>
      </c>
    </row>
    <row r="62" spans="3:8" ht="15.75" thickTop="1" x14ac:dyDescent="0.25"/>
    <row r="63" spans="3:8" x14ac:dyDescent="0.25">
      <c r="C63" t="s">
        <v>77</v>
      </c>
      <c r="D63" t="s">
        <v>129</v>
      </c>
      <c r="E63" t="s">
        <v>125</v>
      </c>
      <c r="F63" t="s">
        <v>126</v>
      </c>
      <c r="G63" t="s">
        <v>127</v>
      </c>
      <c r="H63" t="s">
        <v>131</v>
      </c>
    </row>
    <row r="64" spans="3:8" x14ac:dyDescent="0.25">
      <c r="C64" s="37">
        <v>45079</v>
      </c>
      <c r="D64" s="37">
        <v>45492</v>
      </c>
      <c r="E64" s="131"/>
      <c r="F64" s="131"/>
      <c r="G64" s="131"/>
      <c r="H64" s="131"/>
    </row>
    <row r="65" spans="3:8" x14ac:dyDescent="0.25">
      <c r="C65" s="37">
        <v>44922</v>
      </c>
      <c r="D65" s="37">
        <v>45497</v>
      </c>
      <c r="E65" s="131"/>
      <c r="F65" s="131"/>
      <c r="G65" s="131"/>
      <c r="H65" s="131"/>
    </row>
    <row r="66" spans="3:8" x14ac:dyDescent="0.25">
      <c r="C66" s="37">
        <v>45145</v>
      </c>
      <c r="D66" s="37">
        <v>45373</v>
      </c>
      <c r="E66" s="131"/>
      <c r="F66" s="131"/>
      <c r="G66" s="131"/>
      <c r="H66" s="131"/>
    </row>
    <row r="67" spans="3:8" x14ac:dyDescent="0.25">
      <c r="C67" s="37">
        <v>44985</v>
      </c>
      <c r="D67" s="37">
        <v>45491</v>
      </c>
      <c r="E67" s="131"/>
      <c r="F67" s="131"/>
      <c r="G67" s="131"/>
      <c r="H67" s="131"/>
    </row>
    <row r="68" spans="3:8" x14ac:dyDescent="0.25">
      <c r="C68" s="37">
        <v>44739</v>
      </c>
      <c r="D68" s="37">
        <v>45483</v>
      </c>
      <c r="E68" s="131"/>
      <c r="F68" s="131"/>
      <c r="G68" s="131"/>
      <c r="H68" s="131"/>
    </row>
    <row r="69" spans="3:8" x14ac:dyDescent="0.25">
      <c r="C69" s="37">
        <v>45369</v>
      </c>
      <c r="D69" s="37">
        <v>45463</v>
      </c>
      <c r="E69" s="131"/>
      <c r="F69" s="131"/>
      <c r="G69" s="131"/>
      <c r="H69" s="131"/>
    </row>
    <row r="70" spans="3:8" x14ac:dyDescent="0.25">
      <c r="C70" s="37">
        <v>45068</v>
      </c>
      <c r="D70" s="37">
        <v>45439</v>
      </c>
      <c r="E70" s="131"/>
      <c r="F70" s="131"/>
      <c r="G70" s="131"/>
      <c r="H70" s="131"/>
    </row>
    <row r="71" spans="3:8" x14ac:dyDescent="0.25">
      <c r="C71" s="37">
        <v>44966</v>
      </c>
      <c r="D71" s="37">
        <v>45463</v>
      </c>
      <c r="E71" s="131"/>
      <c r="F71" s="131"/>
      <c r="G71" s="131"/>
      <c r="H71" s="131"/>
    </row>
    <row r="72" spans="3:8" x14ac:dyDescent="0.25">
      <c r="C72" s="37">
        <v>45077</v>
      </c>
      <c r="D72" s="37">
        <v>45457</v>
      </c>
      <c r="E72" s="131"/>
      <c r="F72" s="131"/>
      <c r="G72" s="131"/>
      <c r="H72" s="131"/>
    </row>
    <row r="73" spans="3:8" x14ac:dyDescent="0.25">
      <c r="C73" s="37">
        <v>45341</v>
      </c>
      <c r="D73" s="37">
        <v>45408</v>
      </c>
      <c r="E73" s="131"/>
      <c r="F73" s="131"/>
      <c r="G73" s="131"/>
      <c r="H73" s="131"/>
    </row>
    <row r="74" spans="3:8" x14ac:dyDescent="0.25">
      <c r="C74" s="37">
        <v>44943</v>
      </c>
      <c r="D74" s="37">
        <v>45460</v>
      </c>
      <c r="E74" s="131"/>
      <c r="F74" s="131"/>
      <c r="G74" s="131"/>
      <c r="H74" s="131"/>
    </row>
    <row r="75" spans="3:8" x14ac:dyDescent="0.25">
      <c r="C75" s="37">
        <v>45154</v>
      </c>
      <c r="D75" s="37">
        <v>45483</v>
      </c>
      <c r="E75" s="131"/>
      <c r="F75" s="131"/>
      <c r="G75" s="131"/>
      <c r="H75" s="131"/>
    </row>
    <row r="80" spans="3:8" ht="15.75" thickBot="1" x14ac:dyDescent="0.3"/>
    <row r="81" spans="3:8" ht="50.25" thickBot="1" x14ac:dyDescent="0.3">
      <c r="D81" s="53" t="s">
        <v>202</v>
      </c>
      <c r="E81" s="53" t="s">
        <v>203</v>
      </c>
      <c r="F81" s="53" t="s">
        <v>204</v>
      </c>
      <c r="G81" s="53" t="s">
        <v>205</v>
      </c>
      <c r="H81" s="53" t="s">
        <v>206</v>
      </c>
    </row>
    <row r="82" spans="3:8" x14ac:dyDescent="0.25">
      <c r="D82" s="29">
        <v>45577</v>
      </c>
      <c r="E82" s="29">
        <v>46016</v>
      </c>
      <c r="F82" s="130"/>
      <c r="G82" s="130"/>
      <c r="H82" s="130"/>
    </row>
    <row r="87" spans="3:8" ht="17.25" x14ac:dyDescent="0.3">
      <c r="E87" s="34"/>
    </row>
    <row r="88" spans="3:8" ht="17.25" x14ac:dyDescent="0.3">
      <c r="E88" s="34"/>
    </row>
    <row r="89" spans="3:8" ht="17.25" x14ac:dyDescent="0.3">
      <c r="E89" s="34"/>
    </row>
    <row r="91" spans="3:8" ht="18" thickBot="1" x14ac:dyDescent="0.35">
      <c r="D91" s="43" t="s">
        <v>201</v>
      </c>
    </row>
    <row r="92" spans="3:8" ht="15.75" thickTop="1" x14ac:dyDescent="0.25"/>
    <row r="94" spans="3:8" ht="30" x14ac:dyDescent="0.25">
      <c r="C94" s="36" t="s">
        <v>192</v>
      </c>
      <c r="D94" s="36" t="s">
        <v>132</v>
      </c>
      <c r="E94" s="36" t="s">
        <v>207</v>
      </c>
      <c r="F94" s="36" t="s">
        <v>208</v>
      </c>
      <c r="G94" s="36" t="s">
        <v>209</v>
      </c>
      <c r="H94" s="36" t="s">
        <v>210</v>
      </c>
    </row>
    <row r="95" spans="3:8" x14ac:dyDescent="0.25">
      <c r="C95" s="16" t="s">
        <v>231</v>
      </c>
      <c r="D95" s="37">
        <v>31977</v>
      </c>
      <c r="E95" s="131"/>
      <c r="F95" s="131"/>
      <c r="G95" s="131"/>
      <c r="H95" s="131"/>
    </row>
    <row r="96" spans="3:8" x14ac:dyDescent="0.25">
      <c r="C96" s="16" t="s">
        <v>175</v>
      </c>
      <c r="D96" s="37">
        <v>33418</v>
      </c>
      <c r="E96" s="131"/>
      <c r="F96" s="131"/>
      <c r="G96" s="131"/>
      <c r="H96" s="131"/>
    </row>
    <row r="97" spans="3:8" x14ac:dyDescent="0.25">
      <c r="C97" s="16" t="s">
        <v>176</v>
      </c>
      <c r="D97" s="37">
        <v>22737</v>
      </c>
      <c r="E97" s="131"/>
      <c r="F97" s="131"/>
      <c r="G97" s="131"/>
      <c r="H97" s="131"/>
    </row>
    <row r="98" spans="3:8" x14ac:dyDescent="0.25">
      <c r="C98" s="16" t="s">
        <v>177</v>
      </c>
      <c r="D98" s="37">
        <v>29053</v>
      </c>
      <c r="E98" s="131"/>
      <c r="F98" s="131"/>
      <c r="G98" s="131"/>
      <c r="H98" s="131"/>
    </row>
    <row r="99" spans="3:8" x14ac:dyDescent="0.25">
      <c r="C99" s="16" t="s">
        <v>178</v>
      </c>
      <c r="D99" s="37">
        <v>36692</v>
      </c>
      <c r="E99" s="131"/>
      <c r="F99" s="131"/>
      <c r="G99" s="131"/>
      <c r="H99" s="131"/>
    </row>
    <row r="100" spans="3:8" x14ac:dyDescent="0.25">
      <c r="C100" s="16" t="s">
        <v>171</v>
      </c>
      <c r="D100" s="37">
        <v>27496</v>
      </c>
      <c r="E100" s="131"/>
      <c r="F100" s="131"/>
      <c r="G100" s="131"/>
      <c r="H100" s="131"/>
    </row>
    <row r="101" spans="3:8" x14ac:dyDescent="0.25">
      <c r="C101" s="16" t="s">
        <v>172</v>
      </c>
      <c r="D101" s="37">
        <v>31389</v>
      </c>
      <c r="E101" s="131"/>
      <c r="F101" s="131"/>
      <c r="G101" s="131"/>
      <c r="H101" s="131"/>
    </row>
    <row r="102" spans="3:8" x14ac:dyDescent="0.25">
      <c r="C102" s="16" t="s">
        <v>173</v>
      </c>
      <c r="D102" s="37">
        <v>28224</v>
      </c>
      <c r="E102" s="131"/>
      <c r="F102" s="131"/>
      <c r="G102" s="131"/>
      <c r="H102" s="131"/>
    </row>
    <row r="103" spans="3:8" x14ac:dyDescent="0.25">
      <c r="C103" s="16" t="s">
        <v>211</v>
      </c>
      <c r="D103" s="37">
        <v>21631</v>
      </c>
      <c r="E103" s="131"/>
      <c r="F103" s="131"/>
      <c r="G103" s="131"/>
      <c r="H103" s="131"/>
    </row>
    <row r="108" spans="3:8" ht="18" thickBot="1" x14ac:dyDescent="0.35">
      <c r="D108" s="43" t="s">
        <v>212</v>
      </c>
    </row>
    <row r="109" spans="3:8" ht="15.75" thickTop="1" x14ac:dyDescent="0.25"/>
    <row r="110" spans="3:8" ht="15.75" thickBot="1" x14ac:dyDescent="0.3">
      <c r="D110" s="47" t="s">
        <v>213</v>
      </c>
    </row>
    <row r="111" spans="3:8" x14ac:dyDescent="0.25">
      <c r="D111" s="74" t="s">
        <v>215</v>
      </c>
      <c r="E111" s="74" t="s">
        <v>216</v>
      </c>
    </row>
    <row r="112" spans="3:8" x14ac:dyDescent="0.25">
      <c r="D112">
        <v>5.7</v>
      </c>
      <c r="E112">
        <v>10</v>
      </c>
    </row>
    <row r="113" spans="4:8" x14ac:dyDescent="0.25">
      <c r="D113" s="131"/>
      <c r="E113" s="131"/>
    </row>
    <row r="115" spans="4:8" ht="15.75" thickBot="1" x14ac:dyDescent="0.3">
      <c r="D115" s="80" t="s">
        <v>214</v>
      </c>
    </row>
    <row r="116" spans="4:8" x14ac:dyDescent="0.25">
      <c r="D116" s="16" t="s">
        <v>231</v>
      </c>
      <c r="E116" s="37">
        <v>31977</v>
      </c>
      <c r="F116" s="65" t="s">
        <v>232</v>
      </c>
    </row>
    <row r="118" spans="4:8" ht="15.75" thickBot="1" x14ac:dyDescent="0.3"/>
    <row r="119" spans="4:8" ht="33.75" thickBot="1" x14ac:dyDescent="0.3">
      <c r="D119" s="53" t="s">
        <v>192</v>
      </c>
      <c r="E119" s="53" t="s">
        <v>132</v>
      </c>
      <c r="F119" s="53" t="s">
        <v>217</v>
      </c>
      <c r="G119" s="15"/>
    </row>
    <row r="120" spans="4:8" x14ac:dyDescent="0.25">
      <c r="D120" s="61" t="s">
        <v>231</v>
      </c>
      <c r="E120" s="51">
        <v>31977</v>
      </c>
      <c r="F120" s="130"/>
      <c r="G120" s="15"/>
      <c r="H120" s="15"/>
    </row>
    <row r="121" spans="4:8" x14ac:dyDescent="0.25">
      <c r="D121" s="61" t="s">
        <v>175</v>
      </c>
      <c r="E121" s="51">
        <v>33418</v>
      </c>
      <c r="F121" s="130"/>
    </row>
    <row r="122" spans="4:8" x14ac:dyDescent="0.25">
      <c r="D122" s="61" t="s">
        <v>176</v>
      </c>
      <c r="E122" s="51">
        <v>22737</v>
      </c>
      <c r="F122" s="130"/>
    </row>
    <row r="123" spans="4:8" x14ac:dyDescent="0.25">
      <c r="D123" s="61" t="s">
        <v>177</v>
      </c>
      <c r="E123" s="51">
        <v>29053</v>
      </c>
      <c r="F123" s="130"/>
    </row>
    <row r="124" spans="4:8" x14ac:dyDescent="0.25">
      <c r="D124" s="61" t="s">
        <v>178</v>
      </c>
      <c r="E124" s="51">
        <v>36692</v>
      </c>
      <c r="F124" s="130"/>
    </row>
    <row r="125" spans="4:8" x14ac:dyDescent="0.25">
      <c r="D125" s="61" t="s">
        <v>171</v>
      </c>
      <c r="E125" s="51">
        <v>27496</v>
      </c>
      <c r="F125" s="130"/>
    </row>
    <row r="126" spans="4:8" x14ac:dyDescent="0.25">
      <c r="D126" s="61" t="s">
        <v>172</v>
      </c>
      <c r="E126" s="51">
        <v>23840</v>
      </c>
      <c r="F126" s="130"/>
    </row>
    <row r="127" spans="4:8" x14ac:dyDescent="0.25">
      <c r="D127" s="61" t="s">
        <v>173</v>
      </c>
      <c r="E127" s="51">
        <v>28224</v>
      </c>
      <c r="F127" s="130"/>
    </row>
    <row r="128" spans="4:8" x14ac:dyDescent="0.25">
      <c r="D128" s="61" t="s">
        <v>211</v>
      </c>
      <c r="E128" s="51">
        <v>21631</v>
      </c>
      <c r="F128" s="130"/>
    </row>
    <row r="130" spans="4:6" x14ac:dyDescent="0.25">
      <c r="D130" s="15"/>
    </row>
    <row r="135" spans="4:6" x14ac:dyDescent="0.25">
      <c r="D135" s="78"/>
      <c r="E135" s="78"/>
      <c r="F135" s="78"/>
    </row>
    <row r="136" spans="4:6" x14ac:dyDescent="0.25">
      <c r="D136" s="78"/>
      <c r="E136" s="78"/>
    </row>
    <row r="137" spans="4:6" x14ac:dyDescent="0.25">
      <c r="D137" s="78"/>
      <c r="E137" s="78"/>
      <c r="F137" s="78"/>
    </row>
    <row r="138" spans="4:6" x14ac:dyDescent="0.25">
      <c r="D138" s="78"/>
      <c r="E138" s="78"/>
      <c r="F138" s="78"/>
    </row>
    <row r="139" spans="4:6" x14ac:dyDescent="0.25">
      <c r="D139" s="78"/>
      <c r="E139" s="78"/>
      <c r="F139" s="78"/>
    </row>
    <row r="140" spans="4:6" x14ac:dyDescent="0.25">
      <c r="D140" s="78"/>
      <c r="E140" s="78"/>
      <c r="F140" s="78"/>
    </row>
    <row r="141" spans="4:6" x14ac:dyDescent="0.25">
      <c r="D141" s="78"/>
      <c r="E141" s="78"/>
      <c r="F141" s="78"/>
    </row>
    <row r="142" spans="4:6" x14ac:dyDescent="0.25">
      <c r="D142" s="78"/>
      <c r="E142" s="78"/>
      <c r="F142" s="78"/>
    </row>
    <row r="143" spans="4:6" x14ac:dyDescent="0.25">
      <c r="D143" s="78"/>
      <c r="E143" s="78"/>
      <c r="F143" s="78"/>
    </row>
    <row r="144" spans="4:6" x14ac:dyDescent="0.25">
      <c r="D144" s="78"/>
      <c r="E144" s="78"/>
      <c r="F144" s="78"/>
    </row>
    <row r="145" spans="2:8" ht="18" thickBot="1" x14ac:dyDescent="0.35">
      <c r="D145" s="43" t="s">
        <v>229</v>
      </c>
      <c r="E145" s="78"/>
      <c r="F145" s="78"/>
    </row>
    <row r="146" spans="2:8" ht="15.75" thickTop="1" x14ac:dyDescent="0.25"/>
    <row r="147" spans="2:8" x14ac:dyDescent="0.25">
      <c r="B147" s="7"/>
      <c r="D147" s="7" t="s">
        <v>233</v>
      </c>
    </row>
    <row r="148" spans="2:8" ht="15.75" thickBot="1" x14ac:dyDescent="0.3"/>
    <row r="149" spans="2:8" ht="17.25" thickBot="1" x14ac:dyDescent="0.3">
      <c r="D149" s="53" t="s">
        <v>139</v>
      </c>
      <c r="E149" s="53" t="s">
        <v>137</v>
      </c>
      <c r="F149" s="53" t="s">
        <v>138</v>
      </c>
      <c r="G149" s="53" t="s">
        <v>40</v>
      </c>
      <c r="H149" s="53" t="s">
        <v>228</v>
      </c>
    </row>
    <row r="150" spans="2:8" x14ac:dyDescent="0.25">
      <c r="D150" s="6" t="s">
        <v>218</v>
      </c>
      <c r="E150" s="130"/>
      <c r="F150" s="130"/>
      <c r="G150" s="130"/>
      <c r="H150" s="130"/>
    </row>
    <row r="151" spans="2:8" x14ac:dyDescent="0.25">
      <c r="D151" s="6" t="s">
        <v>219</v>
      </c>
      <c r="E151" s="130"/>
      <c r="F151" s="130"/>
      <c r="G151" s="130"/>
      <c r="H151" s="130"/>
    </row>
    <row r="152" spans="2:8" x14ac:dyDescent="0.25">
      <c r="D152" s="6" t="s">
        <v>220</v>
      </c>
      <c r="E152" s="130"/>
      <c r="F152" s="130"/>
      <c r="G152" s="130"/>
      <c r="H152" s="130"/>
    </row>
    <row r="153" spans="2:8" x14ac:dyDescent="0.25">
      <c r="D153" s="6" t="s">
        <v>221</v>
      </c>
      <c r="E153" s="130"/>
      <c r="F153" s="130"/>
      <c r="G153" s="130"/>
      <c r="H153" s="130"/>
    </row>
    <row r="154" spans="2:8" x14ac:dyDescent="0.25">
      <c r="D154" s="6" t="s">
        <v>222</v>
      </c>
      <c r="E154" s="130"/>
      <c r="F154" s="130"/>
      <c r="G154" s="130"/>
      <c r="H154" s="130"/>
    </row>
    <row r="155" spans="2:8" x14ac:dyDescent="0.25">
      <c r="D155" s="6" t="s">
        <v>223</v>
      </c>
      <c r="E155" s="130"/>
      <c r="F155" s="130"/>
      <c r="G155" s="130"/>
      <c r="H155" s="130"/>
    </row>
    <row r="156" spans="2:8" x14ac:dyDescent="0.25">
      <c r="D156" s="6" t="s">
        <v>224</v>
      </c>
      <c r="E156" s="130"/>
      <c r="F156" s="130"/>
      <c r="G156" s="130"/>
      <c r="H156" s="130"/>
    </row>
    <row r="157" spans="2:8" x14ac:dyDescent="0.25">
      <c r="D157" s="6" t="s">
        <v>225</v>
      </c>
      <c r="E157" s="130"/>
      <c r="F157" s="130"/>
      <c r="G157" s="130"/>
      <c r="H157" s="130"/>
    </row>
    <row r="158" spans="2:8" x14ac:dyDescent="0.25">
      <c r="D158" s="6" t="s">
        <v>226</v>
      </c>
      <c r="E158" s="130"/>
      <c r="F158" s="130"/>
      <c r="G158" s="130"/>
      <c r="H158" s="130"/>
    </row>
    <row r="159" spans="2:8" x14ac:dyDescent="0.25">
      <c r="D159" s="6" t="s">
        <v>227</v>
      </c>
      <c r="E159" s="130"/>
      <c r="F159" s="130"/>
      <c r="G159" s="130"/>
      <c r="H159" s="130"/>
    </row>
  </sheetData>
  <mergeCells count="1">
    <mergeCell ref="E30:G30"/>
  </mergeCells>
  <phoneticPr fontId="17" type="noConversion"/>
  <pageMargins left="0.7" right="0.7" top="0.75" bottom="0.75" header="0.3" footer="0.3"/>
  <drawing r:id="rId1"/>
  <tableParts count="3">
    <tablePart r:id="rId2"/>
    <tablePart r:id="rId3"/>
    <tablePart r:id="rId4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1D17D-A70A-4AEF-876E-0CBD24332FB0}">
  <dimension ref="B2:I159"/>
  <sheetViews>
    <sheetView zoomScale="205" zoomScaleNormal="205" workbookViewId="0"/>
  </sheetViews>
  <sheetFormatPr defaultRowHeight="15" x14ac:dyDescent="0.25"/>
  <cols>
    <col min="1" max="1" width="3.85546875" customWidth="1"/>
    <col min="2" max="2" width="6.5703125" customWidth="1"/>
    <col min="3" max="3" width="13" customWidth="1"/>
    <col min="4" max="4" width="15.85546875" customWidth="1"/>
    <col min="5" max="5" width="11.42578125" bestFit="1" customWidth="1"/>
    <col min="6" max="6" width="14" customWidth="1"/>
    <col min="7" max="7" width="14.42578125" customWidth="1"/>
    <col min="8" max="8" width="14.85546875" bestFit="1" customWidth="1"/>
    <col min="9" max="9" width="23.7109375" customWidth="1"/>
    <col min="10" max="10" width="10.42578125" customWidth="1"/>
  </cols>
  <sheetData>
    <row r="2" spans="4:9" ht="20.25" thickBot="1" x14ac:dyDescent="0.35">
      <c r="D2" s="42" t="s">
        <v>180</v>
      </c>
    </row>
    <row r="3" spans="4:9" ht="15.75" thickTop="1" x14ac:dyDescent="0.25"/>
    <row r="4" spans="4:9" x14ac:dyDescent="0.25">
      <c r="E4" s="75" t="s">
        <v>230</v>
      </c>
      <c r="F4" s="76">
        <v>1</v>
      </c>
    </row>
    <row r="6" spans="4:9" x14ac:dyDescent="0.25">
      <c r="E6" s="7"/>
      <c r="H6" s="7"/>
      <c r="I6" s="35"/>
    </row>
    <row r="7" spans="4:9" x14ac:dyDescent="0.25">
      <c r="D7" s="7" t="s">
        <v>192</v>
      </c>
      <c r="E7" s="74" t="s">
        <v>133</v>
      </c>
      <c r="F7" s="74" t="s">
        <v>134</v>
      </c>
      <c r="G7" s="73" t="s">
        <v>135</v>
      </c>
    </row>
    <row r="8" spans="4:9" x14ac:dyDescent="0.25">
      <c r="D8" t="s">
        <v>171</v>
      </c>
      <c r="E8" s="77">
        <v>0.20833333333333334</v>
      </c>
      <c r="F8" s="77">
        <v>0.75</v>
      </c>
      <c r="G8" t="str">
        <f>((Table101224[[#This Row],[Time Out]]-Table101224[[#This Row],[Time In ]])*24)-break&amp;" hours"</f>
        <v>12 hours</v>
      </c>
    </row>
    <row r="9" spans="4:9" x14ac:dyDescent="0.25">
      <c r="D9" t="s">
        <v>172</v>
      </c>
      <c r="E9" s="77">
        <v>0.25</v>
      </c>
      <c r="F9" s="77">
        <v>0.6875</v>
      </c>
      <c r="G9" t="str">
        <f>((Table101224[[#This Row],[Time Out]]-Table101224[[#This Row],[Time In ]])*24)-break&amp;" hours"</f>
        <v>9.5 hours</v>
      </c>
    </row>
    <row r="10" spans="4:9" x14ac:dyDescent="0.25">
      <c r="D10" t="s">
        <v>173</v>
      </c>
      <c r="E10" s="77">
        <v>0.16666666666666666</v>
      </c>
      <c r="F10" s="77">
        <v>0.58333333333333337</v>
      </c>
      <c r="G10" t="str">
        <f>((Table101224[[#This Row],[Time Out]]-Table101224[[#This Row],[Time In ]])*24)-break&amp;" hours"</f>
        <v>9 hours</v>
      </c>
    </row>
    <row r="11" spans="4:9" x14ac:dyDescent="0.25">
      <c r="D11" t="s">
        <v>174</v>
      </c>
      <c r="E11" s="77">
        <v>0.25</v>
      </c>
      <c r="F11" s="77">
        <v>0.60416666666666663</v>
      </c>
      <c r="G11" t="str">
        <f>((Table101224[[#This Row],[Time Out]]-Table101224[[#This Row],[Time In ]])*24)-break&amp;" hours"</f>
        <v>7.5 hours</v>
      </c>
    </row>
    <row r="12" spans="4:9" x14ac:dyDescent="0.25">
      <c r="D12" t="s">
        <v>175</v>
      </c>
      <c r="E12" s="77">
        <v>0.25</v>
      </c>
      <c r="F12" s="77">
        <v>0.77083333333333337</v>
      </c>
      <c r="G12" t="str">
        <f>((Table101224[[#This Row],[Time Out]]-Table101224[[#This Row],[Time In ]])*24)-break&amp;" hours"</f>
        <v>11.5 hours</v>
      </c>
    </row>
    <row r="13" spans="4:9" x14ac:dyDescent="0.25">
      <c r="D13" t="s">
        <v>176</v>
      </c>
      <c r="E13" s="77">
        <v>0.25</v>
      </c>
      <c r="F13" s="77">
        <v>0.625</v>
      </c>
      <c r="G13" t="str">
        <f>((Table101224[[#This Row],[Time Out]]-Table101224[[#This Row],[Time In ]])*24)-break&amp;" hours"</f>
        <v>8 hours</v>
      </c>
    </row>
    <row r="14" spans="4:9" x14ac:dyDescent="0.25">
      <c r="D14" t="s">
        <v>177</v>
      </c>
      <c r="E14" s="77">
        <v>0.29166666666666669</v>
      </c>
      <c r="F14" s="77">
        <v>0.75</v>
      </c>
      <c r="G14" t="str">
        <f>((Table101224[[#This Row],[Time Out]]-Table101224[[#This Row],[Time In ]])*24)-break&amp;" hours"</f>
        <v>10 hours</v>
      </c>
    </row>
    <row r="15" spans="4:9" x14ac:dyDescent="0.25">
      <c r="D15" t="s">
        <v>178</v>
      </c>
      <c r="E15" s="77">
        <v>0.33333333333333331</v>
      </c>
      <c r="F15" s="77">
        <v>0.75</v>
      </c>
      <c r="G15" t="str">
        <f>((Table101224[[#This Row],[Time Out]]-Table101224[[#This Row],[Time In ]])*24)-break&amp;" hours"</f>
        <v>9 hours</v>
      </c>
    </row>
    <row r="16" spans="4:9" x14ac:dyDescent="0.25">
      <c r="D16" t="s">
        <v>179</v>
      </c>
      <c r="E16" s="77">
        <v>0.25</v>
      </c>
      <c r="F16" s="77">
        <v>0.75</v>
      </c>
      <c r="G16" t="str">
        <f>((Table101224[[#This Row],[Time Out]]-Table101224[[#This Row],[Time In ]])*24)-break&amp;" hours"</f>
        <v>11 hours</v>
      </c>
    </row>
    <row r="27" spans="3:8" ht="20.25" thickBot="1" x14ac:dyDescent="0.35">
      <c r="D27" s="42" t="s">
        <v>168</v>
      </c>
    </row>
    <row r="28" spans="3:8" ht="15.75" thickTop="1" x14ac:dyDescent="0.25"/>
    <row r="29" spans="3:8" ht="15.75" thickBot="1" x14ac:dyDescent="0.3"/>
    <row r="30" spans="3:8" ht="16.5" thickTop="1" thickBot="1" x14ac:dyDescent="0.3">
      <c r="E30" s="127" t="s">
        <v>128</v>
      </c>
      <c r="F30" s="128"/>
      <c r="G30" s="129"/>
    </row>
    <row r="31" spans="3:8" ht="34.5" thickTop="1" thickBot="1" x14ac:dyDescent="0.3">
      <c r="C31" s="53" t="s">
        <v>181</v>
      </c>
      <c r="D31" s="53" t="s">
        <v>77</v>
      </c>
      <c r="E31" s="53" t="s">
        <v>125</v>
      </c>
      <c r="F31" s="53" t="s">
        <v>126</v>
      </c>
      <c r="G31" s="53" t="s">
        <v>127</v>
      </c>
      <c r="H31" s="53" t="s">
        <v>123</v>
      </c>
    </row>
    <row r="32" spans="3:8" x14ac:dyDescent="0.25">
      <c r="C32" s="61" t="s">
        <v>182</v>
      </c>
      <c r="D32" s="63">
        <v>45495</v>
      </c>
      <c r="E32" s="61">
        <v>1</v>
      </c>
      <c r="F32" s="61">
        <v>15</v>
      </c>
      <c r="G32" s="61">
        <v>21</v>
      </c>
      <c r="H32" s="44">
        <f>DATE(YEAR(D32)+E32,MONTH(D32)+F32,DAY(D32)+G32)</f>
        <v>46338</v>
      </c>
    </row>
    <row r="33" spans="3:8" x14ac:dyDescent="0.25">
      <c r="C33" s="61" t="s">
        <v>183</v>
      </c>
      <c r="D33" s="63">
        <v>45478</v>
      </c>
      <c r="E33" s="61">
        <v>3</v>
      </c>
      <c r="F33" s="61">
        <v>9</v>
      </c>
      <c r="G33" s="61">
        <v>21</v>
      </c>
      <c r="H33" s="44">
        <f t="shared" ref="H33:H41" si="0">DATE(YEAR(D33)+E33,MONTH(D33)+F33,DAY(D33)+G33)</f>
        <v>46869</v>
      </c>
    </row>
    <row r="34" spans="3:8" x14ac:dyDescent="0.25">
      <c r="C34" s="61" t="s">
        <v>184</v>
      </c>
      <c r="D34" s="63">
        <v>45422</v>
      </c>
      <c r="E34" s="61">
        <v>1</v>
      </c>
      <c r="F34" s="61">
        <v>1</v>
      </c>
      <c r="G34" s="61">
        <v>9</v>
      </c>
      <c r="H34" s="44">
        <f t="shared" si="0"/>
        <v>45827</v>
      </c>
    </row>
    <row r="35" spans="3:8" x14ac:dyDescent="0.25">
      <c r="C35" s="61" t="s">
        <v>185</v>
      </c>
      <c r="D35" s="63">
        <v>45484</v>
      </c>
      <c r="E35" s="61">
        <v>2</v>
      </c>
      <c r="F35" s="61">
        <v>6</v>
      </c>
      <c r="G35" s="61">
        <v>5</v>
      </c>
      <c r="H35" s="44">
        <f t="shared" si="0"/>
        <v>46403</v>
      </c>
    </row>
    <row r="36" spans="3:8" x14ac:dyDescent="0.25">
      <c r="C36" s="61" t="s">
        <v>186</v>
      </c>
      <c r="D36" s="63">
        <v>45414</v>
      </c>
      <c r="E36" s="61">
        <v>2</v>
      </c>
      <c r="F36" s="61">
        <v>4</v>
      </c>
      <c r="G36" s="61">
        <v>18</v>
      </c>
      <c r="H36" s="44">
        <f t="shared" si="0"/>
        <v>46285</v>
      </c>
    </row>
    <row r="37" spans="3:8" x14ac:dyDescent="0.25">
      <c r="C37" s="61" t="s">
        <v>187</v>
      </c>
      <c r="D37" s="63">
        <v>45450</v>
      </c>
      <c r="E37" s="61">
        <v>1</v>
      </c>
      <c r="F37" s="61">
        <v>7</v>
      </c>
      <c r="G37" s="61">
        <v>12</v>
      </c>
      <c r="H37" s="44">
        <f t="shared" si="0"/>
        <v>46041</v>
      </c>
    </row>
    <row r="38" spans="3:8" x14ac:dyDescent="0.25">
      <c r="C38" s="61" t="s">
        <v>188</v>
      </c>
      <c r="D38" s="63">
        <v>45454</v>
      </c>
      <c r="E38" s="61">
        <v>3</v>
      </c>
      <c r="F38" s="61">
        <v>8</v>
      </c>
      <c r="G38" s="61">
        <v>14</v>
      </c>
      <c r="H38" s="44">
        <f t="shared" si="0"/>
        <v>46808</v>
      </c>
    </row>
    <row r="39" spans="3:8" x14ac:dyDescent="0.25">
      <c r="C39" s="61" t="s">
        <v>189</v>
      </c>
      <c r="D39" s="63">
        <v>45492</v>
      </c>
      <c r="E39" s="61">
        <v>3</v>
      </c>
      <c r="F39" s="61">
        <v>12</v>
      </c>
      <c r="G39" s="61">
        <v>23</v>
      </c>
      <c r="H39" s="44">
        <f t="shared" si="0"/>
        <v>46976</v>
      </c>
    </row>
    <row r="40" spans="3:8" x14ac:dyDescent="0.25">
      <c r="C40" s="61" t="s">
        <v>190</v>
      </c>
      <c r="D40" s="63">
        <v>45420</v>
      </c>
      <c r="E40" s="61">
        <v>3</v>
      </c>
      <c r="F40" s="61">
        <v>7</v>
      </c>
      <c r="G40" s="61">
        <v>1</v>
      </c>
      <c r="H40" s="44">
        <f t="shared" si="0"/>
        <v>46730</v>
      </c>
    </row>
    <row r="41" spans="3:8" x14ac:dyDescent="0.25">
      <c r="C41" s="61" t="s">
        <v>191</v>
      </c>
      <c r="D41" s="63">
        <v>45462</v>
      </c>
      <c r="E41" s="61">
        <v>5</v>
      </c>
      <c r="F41" s="61">
        <v>11</v>
      </c>
      <c r="G41" s="61">
        <v>22</v>
      </c>
      <c r="H41" s="44">
        <f t="shared" si="0"/>
        <v>47644</v>
      </c>
    </row>
    <row r="50" spans="3:8" ht="20.25" thickBot="1" x14ac:dyDescent="0.3">
      <c r="D50" s="79" t="s">
        <v>130</v>
      </c>
    </row>
    <row r="51" spans="3:8" ht="15.75" thickTop="1" x14ac:dyDescent="0.25"/>
    <row r="52" spans="3:8" ht="15.75" thickBot="1" x14ac:dyDescent="0.3">
      <c r="D52" s="80" t="s">
        <v>200</v>
      </c>
    </row>
    <row r="53" spans="3:8" x14ac:dyDescent="0.25">
      <c r="D53" t="s">
        <v>194</v>
      </c>
    </row>
    <row r="54" spans="3:8" x14ac:dyDescent="0.25">
      <c r="D54" t="s">
        <v>195</v>
      </c>
    </row>
    <row r="55" spans="3:8" x14ac:dyDescent="0.25">
      <c r="D55" t="s">
        <v>196</v>
      </c>
    </row>
    <row r="56" spans="3:8" x14ac:dyDescent="0.25">
      <c r="D56" t="s">
        <v>197</v>
      </c>
    </row>
    <row r="57" spans="3:8" x14ac:dyDescent="0.25">
      <c r="D57" t="s">
        <v>198</v>
      </c>
    </row>
    <row r="58" spans="3:8" x14ac:dyDescent="0.25">
      <c r="D58" t="s">
        <v>199</v>
      </c>
    </row>
    <row r="59" spans="3:8" x14ac:dyDescent="0.25">
      <c r="D59" s="7"/>
    </row>
    <row r="60" spans="3:8" x14ac:dyDescent="0.25">
      <c r="D60" s="7"/>
    </row>
    <row r="61" spans="3:8" ht="18" thickBot="1" x14ac:dyDescent="0.35">
      <c r="D61" s="43" t="s">
        <v>193</v>
      </c>
    </row>
    <row r="62" spans="3:8" ht="15.75" thickTop="1" x14ac:dyDescent="0.25"/>
    <row r="63" spans="3:8" x14ac:dyDescent="0.25">
      <c r="C63" t="s">
        <v>77</v>
      </c>
      <c r="D63" t="s">
        <v>129</v>
      </c>
      <c r="E63" t="s">
        <v>125</v>
      </c>
      <c r="F63" t="s">
        <v>126</v>
      </c>
      <c r="G63" t="s">
        <v>127</v>
      </c>
      <c r="H63" t="s">
        <v>131</v>
      </c>
    </row>
    <row r="64" spans="3:8" x14ac:dyDescent="0.25">
      <c r="C64" s="37">
        <v>45079</v>
      </c>
      <c r="D64" s="37">
        <v>45492</v>
      </c>
      <c r="E64" t="str">
        <f>DATEDIF(Table822[[#This Row],[Start date]],Table822[[#This Row],[End date]],"Y")&amp;" years"</f>
        <v>1 years</v>
      </c>
      <c r="F64" t="str">
        <f>DATEDIF(Table822[[#This Row],[Start date]],Table822[[#This Row],[End date]],"M")&amp;" months"</f>
        <v>13 months</v>
      </c>
      <c r="G64" t="str">
        <f>DATEDIF(Table822[[#This Row],[Start date]],Table822[[#This Row],[End date]],"D")&amp;" days"</f>
        <v>413 days</v>
      </c>
      <c r="H64" s="33" t="str">
        <f>FIXED(DATEDIF(Table822[[#This Row],[Start date]],Table822[[#This Row],[End date]],"D")/7,0)&amp;" weeks"</f>
        <v>59 weeks</v>
      </c>
    </row>
    <row r="65" spans="3:8" x14ac:dyDescent="0.25">
      <c r="C65" s="37">
        <v>44922</v>
      </c>
      <c r="D65" s="37">
        <v>45497</v>
      </c>
      <c r="E65" t="str">
        <f>DATEDIF(Table822[[#This Row],[Start date]],Table822[[#This Row],[End date]],"Y")&amp;" years"</f>
        <v>1 years</v>
      </c>
      <c r="F65" t="str">
        <f>DATEDIF(Table822[[#This Row],[Start date]],Table822[[#This Row],[End date]],"M")&amp;" months"</f>
        <v>18 months</v>
      </c>
      <c r="G65" t="str">
        <f>DATEDIF(Table822[[#This Row],[Start date]],Table822[[#This Row],[End date]],"D")&amp;" days"</f>
        <v>575 days</v>
      </c>
      <c r="H65" s="33" t="str">
        <f>FIXED(DATEDIF(Table822[[#This Row],[Start date]],Table822[[#This Row],[End date]],"D")/7,0)&amp;" weeks"</f>
        <v>82 weeks</v>
      </c>
    </row>
    <row r="66" spans="3:8" x14ac:dyDescent="0.25">
      <c r="C66" s="37">
        <v>45145</v>
      </c>
      <c r="D66" s="37">
        <v>45373</v>
      </c>
      <c r="E66" t="str">
        <f>DATEDIF(Table822[[#This Row],[Start date]],Table822[[#This Row],[End date]],"Y")&amp;" years"</f>
        <v>0 years</v>
      </c>
      <c r="F66" t="str">
        <f>DATEDIF(Table822[[#This Row],[Start date]],Table822[[#This Row],[End date]],"M")&amp;" months"</f>
        <v>7 months</v>
      </c>
      <c r="G66" t="str">
        <f>DATEDIF(Table822[[#This Row],[Start date]],Table822[[#This Row],[End date]],"D")&amp;" days"</f>
        <v>228 days</v>
      </c>
      <c r="H66" s="33" t="str">
        <f>FIXED(DATEDIF(Table822[[#This Row],[Start date]],Table822[[#This Row],[End date]],"D")/7,0)&amp;" weeks"</f>
        <v>33 weeks</v>
      </c>
    </row>
    <row r="67" spans="3:8" x14ac:dyDescent="0.25">
      <c r="C67" s="37">
        <v>44985</v>
      </c>
      <c r="D67" s="37">
        <v>45491</v>
      </c>
      <c r="E67" t="str">
        <f>DATEDIF(Table822[[#This Row],[Start date]],Table822[[#This Row],[End date]],"Y")&amp;" years"</f>
        <v>1 years</v>
      </c>
      <c r="F67" t="str">
        <f>DATEDIF(Table822[[#This Row],[Start date]],Table822[[#This Row],[End date]],"M")&amp;" months"</f>
        <v>16 months</v>
      </c>
      <c r="G67" t="str">
        <f>DATEDIF(Table822[[#This Row],[Start date]],Table822[[#This Row],[End date]],"D")&amp;" days"</f>
        <v>506 days</v>
      </c>
      <c r="H67" s="33" t="str">
        <f>FIXED(DATEDIF(Table822[[#This Row],[Start date]],Table822[[#This Row],[End date]],"D")/7,0)&amp;" weeks"</f>
        <v>72 weeks</v>
      </c>
    </row>
    <row r="68" spans="3:8" x14ac:dyDescent="0.25">
      <c r="C68" s="37">
        <v>44739</v>
      </c>
      <c r="D68" s="37">
        <v>45483</v>
      </c>
      <c r="E68" t="str">
        <f>DATEDIF(Table822[[#This Row],[Start date]],Table822[[#This Row],[End date]],"Y")&amp;" years"</f>
        <v>2 years</v>
      </c>
      <c r="F68" t="str">
        <f>DATEDIF(Table822[[#This Row],[Start date]],Table822[[#This Row],[End date]],"M")&amp;" months"</f>
        <v>24 months</v>
      </c>
      <c r="G68" t="str">
        <f>DATEDIF(Table822[[#This Row],[Start date]],Table822[[#This Row],[End date]],"D")&amp;" days"</f>
        <v>744 days</v>
      </c>
      <c r="H68" s="33" t="str">
        <f>FIXED(DATEDIF(Table822[[#This Row],[Start date]],Table822[[#This Row],[End date]],"D")/7,0)&amp;" weeks"</f>
        <v>106 weeks</v>
      </c>
    </row>
    <row r="69" spans="3:8" x14ac:dyDescent="0.25">
      <c r="C69" s="37">
        <v>45369</v>
      </c>
      <c r="D69" s="37">
        <v>45463</v>
      </c>
      <c r="E69" t="str">
        <f>DATEDIF(Table822[[#This Row],[Start date]],Table822[[#This Row],[End date]],"Y")&amp;" years"</f>
        <v>0 years</v>
      </c>
      <c r="F69" t="str">
        <f>DATEDIF(Table822[[#This Row],[Start date]],Table822[[#This Row],[End date]],"M")&amp;" months"</f>
        <v>3 months</v>
      </c>
      <c r="G69" t="str">
        <f>DATEDIF(Table822[[#This Row],[Start date]],Table822[[#This Row],[End date]],"D")&amp;" days"</f>
        <v>94 days</v>
      </c>
      <c r="H69" s="33" t="str">
        <f>FIXED(DATEDIF(Table822[[#This Row],[Start date]],Table822[[#This Row],[End date]],"D")/7,0)&amp;" weeks"</f>
        <v>13 weeks</v>
      </c>
    </row>
    <row r="70" spans="3:8" x14ac:dyDescent="0.25">
      <c r="C70" s="37">
        <v>45068</v>
      </c>
      <c r="D70" s="37">
        <v>45439</v>
      </c>
      <c r="E70" t="str">
        <f>DATEDIF(Table822[[#This Row],[Start date]],Table822[[#This Row],[End date]],"Y")&amp;" years"</f>
        <v>1 years</v>
      </c>
      <c r="F70" t="str">
        <f>DATEDIF(Table822[[#This Row],[Start date]],Table822[[#This Row],[End date]],"M")&amp;" months"</f>
        <v>12 months</v>
      </c>
      <c r="G70" t="str">
        <f>DATEDIF(Table822[[#This Row],[Start date]],Table822[[#This Row],[End date]],"D")&amp;" days"</f>
        <v>371 days</v>
      </c>
      <c r="H70" s="33" t="str">
        <f>FIXED(DATEDIF(Table822[[#This Row],[Start date]],Table822[[#This Row],[End date]],"D")/7,0)&amp;" weeks"</f>
        <v>53 weeks</v>
      </c>
    </row>
    <row r="71" spans="3:8" x14ac:dyDescent="0.25">
      <c r="C71" s="37">
        <v>44966</v>
      </c>
      <c r="D71" s="37">
        <v>45463</v>
      </c>
      <c r="E71" t="str">
        <f>DATEDIF(Table822[[#This Row],[Start date]],Table822[[#This Row],[End date]],"Y")&amp;" years"</f>
        <v>1 years</v>
      </c>
      <c r="F71" t="str">
        <f>DATEDIF(Table822[[#This Row],[Start date]],Table822[[#This Row],[End date]],"M")&amp;" months"</f>
        <v>16 months</v>
      </c>
      <c r="G71" t="str">
        <f>DATEDIF(Table822[[#This Row],[Start date]],Table822[[#This Row],[End date]],"D")&amp;" days"</f>
        <v>497 days</v>
      </c>
      <c r="H71" s="33" t="str">
        <f>FIXED(DATEDIF(Table822[[#This Row],[Start date]],Table822[[#This Row],[End date]],"D")/7,0)&amp;" weeks"</f>
        <v>71 weeks</v>
      </c>
    </row>
    <row r="72" spans="3:8" x14ac:dyDescent="0.25">
      <c r="C72" s="37">
        <v>45077</v>
      </c>
      <c r="D72" s="37">
        <v>45457</v>
      </c>
      <c r="E72" t="str">
        <f>DATEDIF(Table822[[#This Row],[Start date]],Table822[[#This Row],[End date]],"Y")&amp;" years"</f>
        <v>1 years</v>
      </c>
      <c r="F72" t="str">
        <f>DATEDIF(Table822[[#This Row],[Start date]],Table822[[#This Row],[End date]],"M")&amp;" months"</f>
        <v>12 months</v>
      </c>
      <c r="G72" t="str">
        <f>DATEDIF(Table822[[#This Row],[Start date]],Table822[[#This Row],[End date]],"D")&amp;" days"</f>
        <v>380 days</v>
      </c>
      <c r="H72" s="33" t="str">
        <f>FIXED(DATEDIF(Table822[[#This Row],[Start date]],Table822[[#This Row],[End date]],"D")/7,0)&amp;" weeks"</f>
        <v>54 weeks</v>
      </c>
    </row>
    <row r="73" spans="3:8" x14ac:dyDescent="0.25">
      <c r="C73" s="37">
        <v>45341</v>
      </c>
      <c r="D73" s="37">
        <v>45408</v>
      </c>
      <c r="E73" t="str">
        <f>DATEDIF(Table822[[#This Row],[Start date]],Table822[[#This Row],[End date]],"Y")&amp;" years"</f>
        <v>0 years</v>
      </c>
      <c r="F73" t="str">
        <f>DATEDIF(Table822[[#This Row],[Start date]],Table822[[#This Row],[End date]],"M")&amp;" months"</f>
        <v>2 months</v>
      </c>
      <c r="G73" t="str">
        <f>DATEDIF(Table822[[#This Row],[Start date]],Table822[[#This Row],[End date]],"D")&amp;" days"</f>
        <v>67 days</v>
      </c>
      <c r="H73" s="33" t="str">
        <f>FIXED(DATEDIF(Table822[[#This Row],[Start date]],Table822[[#This Row],[End date]],"D")/7,0)&amp;" weeks"</f>
        <v>10 weeks</v>
      </c>
    </row>
    <row r="74" spans="3:8" x14ac:dyDescent="0.25">
      <c r="C74" s="37">
        <v>44943</v>
      </c>
      <c r="D74" s="37">
        <v>45460</v>
      </c>
      <c r="E74" t="str">
        <f>DATEDIF(Table822[[#This Row],[Start date]],Table822[[#This Row],[End date]],"Y")&amp;" years"</f>
        <v>1 years</v>
      </c>
      <c r="F74" t="str">
        <f>DATEDIF(Table822[[#This Row],[Start date]],Table822[[#This Row],[End date]],"M")&amp;" months"</f>
        <v>17 months</v>
      </c>
      <c r="G74" t="str">
        <f>DATEDIF(Table822[[#This Row],[Start date]],Table822[[#This Row],[End date]],"D")&amp;" days"</f>
        <v>517 days</v>
      </c>
      <c r="H74" s="33" t="str">
        <f>FIXED(DATEDIF(Table822[[#This Row],[Start date]],Table822[[#This Row],[End date]],"D")/7,0)&amp;" weeks"</f>
        <v>74 weeks</v>
      </c>
    </row>
    <row r="75" spans="3:8" x14ac:dyDescent="0.25">
      <c r="C75" s="37">
        <v>45154</v>
      </c>
      <c r="D75" s="37">
        <v>45483</v>
      </c>
      <c r="E75" t="str">
        <f>DATEDIF(Table822[[#This Row],[Start date]],Table822[[#This Row],[End date]],"Y")&amp;" years"</f>
        <v>0 years</v>
      </c>
      <c r="F75" t="str">
        <f>DATEDIF(Table822[[#This Row],[Start date]],Table822[[#This Row],[End date]],"M")&amp;" months"</f>
        <v>10 months</v>
      </c>
      <c r="G75" t="str">
        <f>DATEDIF(Table822[[#This Row],[Start date]],Table822[[#This Row],[End date]],"D")&amp;" days"</f>
        <v>329 days</v>
      </c>
      <c r="H75" s="33" t="str">
        <f>FIXED(DATEDIF(Table822[[#This Row],[Start date]],Table822[[#This Row],[End date]],"D")/7,0)&amp;" weeks"</f>
        <v>47 weeks</v>
      </c>
    </row>
    <row r="80" spans="3:8" ht="15.75" thickBot="1" x14ac:dyDescent="0.3"/>
    <row r="81" spans="3:8" ht="50.25" thickBot="1" x14ac:dyDescent="0.3">
      <c r="D81" s="53" t="s">
        <v>202</v>
      </c>
      <c r="E81" s="53" t="s">
        <v>203</v>
      </c>
      <c r="F81" s="53" t="s">
        <v>204</v>
      </c>
      <c r="G81" s="53" t="s">
        <v>205</v>
      </c>
      <c r="H81" s="53" t="s">
        <v>206</v>
      </c>
    </row>
    <row r="82" spans="3:8" x14ac:dyDescent="0.25">
      <c r="D82" s="29">
        <v>45577</v>
      </c>
      <c r="E82" s="29">
        <v>46016</v>
      </c>
      <c r="F82" s="6">
        <f>DATEDIF(D82,E82,"md")</f>
        <v>13</v>
      </c>
      <c r="G82" s="6">
        <f>DATEDIF(D82,E82,"YM")</f>
        <v>2</v>
      </c>
      <c r="H82" s="6">
        <f>DATEDIF(D82,E82,"yd")</f>
        <v>74</v>
      </c>
    </row>
    <row r="87" spans="3:8" ht="17.25" x14ac:dyDescent="0.3">
      <c r="E87" s="34"/>
    </row>
    <row r="88" spans="3:8" ht="17.25" x14ac:dyDescent="0.3">
      <c r="E88" s="34"/>
    </row>
    <row r="89" spans="3:8" ht="17.25" x14ac:dyDescent="0.3">
      <c r="E89" s="34"/>
    </row>
    <row r="91" spans="3:8" ht="18" thickBot="1" x14ac:dyDescent="0.35">
      <c r="D91" s="43" t="s">
        <v>201</v>
      </c>
    </row>
    <row r="92" spans="3:8" ht="15.75" thickTop="1" x14ac:dyDescent="0.25"/>
    <row r="94" spans="3:8" ht="30" x14ac:dyDescent="0.25">
      <c r="C94" s="36" t="s">
        <v>192</v>
      </c>
      <c r="D94" s="36" t="s">
        <v>132</v>
      </c>
      <c r="E94" s="36" t="s">
        <v>207</v>
      </c>
      <c r="F94" s="36" t="s">
        <v>208</v>
      </c>
      <c r="G94" s="36" t="s">
        <v>209</v>
      </c>
      <c r="H94" s="36" t="s">
        <v>210</v>
      </c>
    </row>
    <row r="95" spans="3:8" x14ac:dyDescent="0.25">
      <c r="C95" s="16" t="s">
        <v>231</v>
      </c>
      <c r="D95" s="37">
        <v>31977</v>
      </c>
      <c r="E95">
        <f ca="1">DATEDIF(Table923[[#This Row],[Year of Birth]],TODAY(),"y")</f>
        <v>36</v>
      </c>
      <c r="F95">
        <f ca="1">DATEDIF(Table923[[#This Row],[Year of Birth]],TODAY(),"ym")</f>
        <v>11</v>
      </c>
      <c r="G95" t="str">
        <f ca="1">_xlfn.CONCAT(DATEDIF(Table923[[#This Row],[Year of Birth]],TODAY(),"y")," years &amp; ",DATEDIF(Table923[[#This Row],[Year of Birth]],TODAY(),"ym")," months old")</f>
        <v>36 years &amp; 11 months old</v>
      </c>
      <c r="H95" t="str">
        <f ca="1">365-DATEDIF(Table923[[#This Row],[Year of Birth]],TODAY(),"yd")&amp;" days to go"</f>
        <v>29 days to go</v>
      </c>
    </row>
    <row r="96" spans="3:8" x14ac:dyDescent="0.25">
      <c r="C96" s="16" t="s">
        <v>175</v>
      </c>
      <c r="D96" s="37">
        <v>33418</v>
      </c>
      <c r="E96">
        <f ca="1">DATEDIF(Table923[[#This Row],[Year of Birth]],TODAY(),"y")</f>
        <v>32</v>
      </c>
      <c r="F96">
        <f ca="1">DATEDIF(Table923[[#This Row],[Year of Birth]],TODAY(),"ym")</f>
        <v>11</v>
      </c>
      <c r="G96" t="str">
        <f ca="1">_xlfn.CONCAT(DATEDIF(Table923[[#This Row],[Year of Birth]],TODAY(),"y")," years &amp; ",DATEDIF(Table923[[#This Row],[Year of Birth]],TODAY(),"ym")," months old")</f>
        <v>32 years &amp; 11 months old</v>
      </c>
      <c r="H96" t="str">
        <f ca="1">365-DATEDIF(Table923[[#This Row],[Year of Birth]],TODAY(),"yd")&amp;" days to go"</f>
        <v>9 days to go</v>
      </c>
    </row>
    <row r="97" spans="3:8" x14ac:dyDescent="0.25">
      <c r="C97" s="16" t="s">
        <v>176</v>
      </c>
      <c r="D97" s="37">
        <v>22737</v>
      </c>
      <c r="E97">
        <f ca="1">DATEDIF(Table923[[#This Row],[Year of Birth]],TODAY(),"y")</f>
        <v>62</v>
      </c>
      <c r="F97">
        <f ca="1">DATEDIF(Table923[[#This Row],[Year of Birth]],TODAY(),"ym")</f>
        <v>2</v>
      </c>
      <c r="G97" t="str">
        <f ca="1">_xlfn.CONCAT(DATEDIF(Table923[[#This Row],[Year of Birth]],TODAY(),"y")," years &amp; ",DATEDIF(Table923[[#This Row],[Year of Birth]],TODAY(),"ym")," months old")</f>
        <v>62 years &amp; 2 months old</v>
      </c>
      <c r="H97" t="str">
        <f ca="1">365-DATEDIF(Table923[[#This Row],[Year of Birth]],TODAY(),"yd")&amp;" days to go"</f>
        <v>286 days to go</v>
      </c>
    </row>
    <row r="98" spans="3:8" x14ac:dyDescent="0.25">
      <c r="C98" s="16" t="s">
        <v>177</v>
      </c>
      <c r="D98" s="37">
        <v>29053</v>
      </c>
      <c r="E98">
        <f ca="1">DATEDIF(Table923[[#This Row],[Year of Birth]],TODAY(),"y")</f>
        <v>44</v>
      </c>
      <c r="F98">
        <f ca="1">DATEDIF(Table923[[#This Row],[Year of Birth]],TODAY(),"ym")</f>
        <v>11</v>
      </c>
      <c r="G98" t="str">
        <f ca="1">_xlfn.CONCAT(DATEDIF(Table923[[#This Row],[Year of Birth]],TODAY(),"y")," years &amp; ",DATEDIF(Table923[[#This Row],[Year of Birth]],TODAY(),"ym")," months old")</f>
        <v>44 years &amp; 11 months old</v>
      </c>
      <c r="H98" t="str">
        <f ca="1">365-DATEDIF(Table923[[#This Row],[Year of Birth]],TODAY(),"yd")&amp;" days to go"</f>
        <v>27 days to go</v>
      </c>
    </row>
    <row r="99" spans="3:8" x14ac:dyDescent="0.25">
      <c r="C99" s="16" t="s">
        <v>178</v>
      </c>
      <c r="D99" s="37">
        <v>36692</v>
      </c>
      <c r="E99">
        <f ca="1">DATEDIF(Table923[[#This Row],[Year of Birth]],TODAY(),"y")</f>
        <v>24</v>
      </c>
      <c r="F99">
        <f ca="1">DATEDIF(Table923[[#This Row],[Year of Birth]],TODAY(),"ym")</f>
        <v>0</v>
      </c>
      <c r="G99" t="str">
        <f ca="1">_xlfn.CONCAT(DATEDIF(Table923[[#This Row],[Year of Birth]],TODAY(),"y")," years &amp; ",DATEDIF(Table923[[#This Row],[Year of Birth]],TODAY(),"ym")," months old")</f>
        <v>24 years &amp; 0 months old</v>
      </c>
      <c r="H99" t="str">
        <f ca="1">365-DATEDIF(Table923[[#This Row],[Year of Birth]],TODAY(),"yd")&amp;" days to go"</f>
        <v>361 days to go</v>
      </c>
    </row>
    <row r="100" spans="3:8" x14ac:dyDescent="0.25">
      <c r="C100" s="16" t="s">
        <v>171</v>
      </c>
      <c r="D100" s="37">
        <v>27496</v>
      </c>
      <c r="E100">
        <f ca="1">DATEDIF(Table923[[#This Row],[Year of Birth]],TODAY(),"y")</f>
        <v>49</v>
      </c>
      <c r="F100">
        <f ca="1">DATEDIF(Table923[[#This Row],[Year of Birth]],TODAY(),"ym")</f>
        <v>2</v>
      </c>
      <c r="G100" t="str">
        <f ca="1">_xlfn.CONCAT(DATEDIF(Table923[[#This Row],[Year of Birth]],TODAY(),"y")," years &amp; ",DATEDIF(Table923[[#This Row],[Year of Birth]],TODAY(),"ym")," months old")</f>
        <v>49 years &amp; 2 months old</v>
      </c>
      <c r="H100" t="str">
        <f ca="1">365-DATEDIF(Table923[[#This Row],[Year of Birth]],TODAY(),"yd")&amp;" days to go"</f>
        <v>297 days to go</v>
      </c>
    </row>
    <row r="101" spans="3:8" x14ac:dyDescent="0.25">
      <c r="C101" s="16" t="s">
        <v>172</v>
      </c>
      <c r="D101" s="37">
        <v>31389</v>
      </c>
      <c r="E101">
        <f ca="1">DATEDIF(Table923[[#This Row],[Year of Birth]],TODAY(),"y")</f>
        <v>38</v>
      </c>
      <c r="F101">
        <f ca="1">DATEDIF(Table923[[#This Row],[Year of Birth]],TODAY(),"ym")</f>
        <v>6</v>
      </c>
      <c r="G101" t="str">
        <f ca="1">_xlfn.CONCAT(DATEDIF(Table923[[#This Row],[Year of Birth]],TODAY(),"y")," years &amp; ",DATEDIF(Table923[[#This Row],[Year of Birth]],TODAY(),"ym")," months old")</f>
        <v>38 years &amp; 6 months old</v>
      </c>
      <c r="H101" t="str">
        <f ca="1">365-DATEDIF(Table923[[#This Row],[Year of Birth]],TODAY(),"yd")&amp;" days to go"</f>
        <v>172 days to go</v>
      </c>
    </row>
    <row r="102" spans="3:8" x14ac:dyDescent="0.25">
      <c r="C102" s="16" t="s">
        <v>173</v>
      </c>
      <c r="D102" s="37">
        <v>28224</v>
      </c>
      <c r="E102">
        <f ca="1">DATEDIF(Table923[[#This Row],[Year of Birth]],TODAY(),"y")</f>
        <v>47</v>
      </c>
      <c r="F102">
        <f ca="1">DATEDIF(Table923[[#This Row],[Year of Birth]],TODAY(),"ym")</f>
        <v>2</v>
      </c>
      <c r="G102" t="str">
        <f ca="1">_xlfn.CONCAT(DATEDIF(Table923[[#This Row],[Year of Birth]],TODAY(),"y")," years &amp; ",DATEDIF(Table923[[#This Row],[Year of Birth]],TODAY(),"ym")," months old")</f>
        <v>47 years &amp; 2 months old</v>
      </c>
      <c r="H102" t="str">
        <f ca="1">365-DATEDIF(Table923[[#This Row],[Year of Birth]],TODAY(),"yd")&amp;" days to go"</f>
        <v>294 days to go</v>
      </c>
    </row>
    <row r="103" spans="3:8" x14ac:dyDescent="0.25">
      <c r="C103" s="16" t="s">
        <v>211</v>
      </c>
      <c r="D103" s="37">
        <v>21631</v>
      </c>
      <c r="E103">
        <f ca="1">DATEDIF(Table923[[#This Row],[Year of Birth]],TODAY(),"y")</f>
        <v>65</v>
      </c>
      <c r="F103">
        <f ca="1">DATEDIF(Table923[[#This Row],[Year of Birth]],TODAY(),"ym")</f>
        <v>2</v>
      </c>
      <c r="G103" t="str">
        <f ca="1">_xlfn.CONCAT(DATEDIF(Table923[[#This Row],[Year of Birth]],TODAY(),"y")," years &amp; ",DATEDIF(Table923[[#This Row],[Year of Birth]],TODAY(),"ym")," months old")</f>
        <v>65 years &amp; 2 months old</v>
      </c>
      <c r="H103" t="str">
        <f ca="1">365-DATEDIF(Table923[[#This Row],[Year of Birth]],TODAY(),"yd")&amp;" days to go"</f>
        <v>276 days to go</v>
      </c>
    </row>
    <row r="108" spans="3:8" ht="18" thickBot="1" x14ac:dyDescent="0.35">
      <c r="D108" s="43" t="s">
        <v>212</v>
      </c>
    </row>
    <row r="109" spans="3:8" ht="15.75" thickTop="1" x14ac:dyDescent="0.25"/>
    <row r="110" spans="3:8" ht="15.75" thickBot="1" x14ac:dyDescent="0.3">
      <c r="D110" s="47" t="s">
        <v>213</v>
      </c>
    </row>
    <row r="111" spans="3:8" x14ac:dyDescent="0.25">
      <c r="D111" s="74" t="s">
        <v>215</v>
      </c>
      <c r="E111" s="74" t="s">
        <v>216</v>
      </c>
    </row>
    <row r="112" spans="3:8" x14ac:dyDescent="0.25">
      <c r="D112">
        <v>5.7</v>
      </c>
      <c r="E112">
        <v>10</v>
      </c>
    </row>
    <row r="113" spans="4:7" x14ac:dyDescent="0.25">
      <c r="D113">
        <f>INT(D112)</f>
        <v>5</v>
      </c>
      <c r="E113">
        <f>MOD(E112,3)</f>
        <v>1</v>
      </c>
    </row>
    <row r="115" spans="4:7" ht="15.75" thickBot="1" x14ac:dyDescent="0.3">
      <c r="D115" s="80" t="s">
        <v>214</v>
      </c>
    </row>
    <row r="116" spans="4:7" x14ac:dyDescent="0.25">
      <c r="D116" s="16" t="s">
        <v>231</v>
      </c>
      <c r="E116" s="37">
        <v>31977</v>
      </c>
      <c r="F116" s="65" t="s">
        <v>232</v>
      </c>
    </row>
    <row r="118" spans="4:7" ht="15.75" thickBot="1" x14ac:dyDescent="0.3"/>
    <row r="119" spans="4:7" ht="33.75" thickBot="1" x14ac:dyDescent="0.3">
      <c r="D119" s="53" t="s">
        <v>192</v>
      </c>
      <c r="E119" s="53" t="s">
        <v>132</v>
      </c>
      <c r="F119" s="53" t="s">
        <v>217</v>
      </c>
      <c r="G119" s="15"/>
    </row>
    <row r="120" spans="4:7" x14ac:dyDescent="0.25">
      <c r="D120" s="61" t="s">
        <v>231</v>
      </c>
      <c r="E120" s="51">
        <v>31977</v>
      </c>
      <c r="F120" s="6" t="str">
        <f ca="1">_xlfn.CONCAT(INT((TODAY()-E120)/365.25)," years, ",INT(MOD((TODAY()-E120)/365.25,1)*12)," months &amp; ",INT(((MOD((TODAY()-E120)/365.25,1)*12)-INT(MOD((TODAY()-E120)/365.25,1)*12))*30.4375)," days old")</f>
        <v>36 years, 11 months &amp; 1 days old</v>
      </c>
    </row>
    <row r="121" spans="4:7" x14ac:dyDescent="0.25">
      <c r="D121" s="61" t="s">
        <v>175</v>
      </c>
      <c r="E121" s="51">
        <v>33418</v>
      </c>
      <c r="F121" s="6" t="str">
        <f t="shared" ref="F121:F128" ca="1" si="1">_xlfn.CONCAT(INT((TODAY()-E121)/365.25)," years, ",INT(MOD((TODAY()-E121)/365.25,1)*12)," months &amp; ",INT(((MOD((TODAY()-E121)/365.25,1)*12)-INT(MOD((TODAY()-E121)/365.25,1)*12))*30.4375)," days old")</f>
        <v>32 years, 11 months &amp; 21 days old</v>
      </c>
    </row>
    <row r="122" spans="4:7" x14ac:dyDescent="0.25">
      <c r="D122" s="61" t="s">
        <v>176</v>
      </c>
      <c r="E122" s="51">
        <v>22737</v>
      </c>
      <c r="F122" s="6" t="str">
        <f t="shared" ca="1" si="1"/>
        <v>62 years, 2 months &amp; 18 days old</v>
      </c>
    </row>
    <row r="123" spans="4:7" x14ac:dyDescent="0.25">
      <c r="D123" s="61" t="s">
        <v>177</v>
      </c>
      <c r="E123" s="51">
        <v>29053</v>
      </c>
      <c r="F123" s="6" t="str">
        <f t="shared" ca="1" si="1"/>
        <v>44 years, 11 months &amp; 3 days old</v>
      </c>
    </row>
    <row r="124" spans="4:7" x14ac:dyDescent="0.25">
      <c r="D124" s="61" t="s">
        <v>178</v>
      </c>
      <c r="E124" s="51">
        <v>36692</v>
      </c>
      <c r="F124" s="6" t="str">
        <f t="shared" ca="1" si="1"/>
        <v>24 years, 0 months &amp; 3 days old</v>
      </c>
    </row>
    <row r="125" spans="4:7" x14ac:dyDescent="0.25">
      <c r="D125" s="61" t="s">
        <v>171</v>
      </c>
      <c r="E125" s="51">
        <v>27496</v>
      </c>
      <c r="F125" s="6" t="str">
        <f t="shared" ca="1" si="1"/>
        <v>49 years, 2 months &amp; 7 days old</v>
      </c>
    </row>
    <row r="126" spans="4:7" x14ac:dyDescent="0.25">
      <c r="D126" s="61" t="s">
        <v>172</v>
      </c>
      <c r="E126" s="51">
        <v>23840</v>
      </c>
      <c r="F126" s="6" t="str">
        <f t="shared" ca="1" si="1"/>
        <v>59 years, 2 months &amp; 11 days old</v>
      </c>
    </row>
    <row r="127" spans="4:7" x14ac:dyDescent="0.25">
      <c r="D127" s="61" t="s">
        <v>173</v>
      </c>
      <c r="E127" s="51">
        <v>28224</v>
      </c>
      <c r="F127" s="6" t="str">
        <f t="shared" ca="1" si="1"/>
        <v>47 years, 2 months &amp; 10 days old</v>
      </c>
    </row>
    <row r="128" spans="4:7" x14ac:dyDescent="0.25">
      <c r="D128" s="61" t="s">
        <v>211</v>
      </c>
      <c r="E128" s="51">
        <v>21631</v>
      </c>
      <c r="F128" s="6" t="str">
        <f t="shared" ca="1" si="1"/>
        <v>65 years, 2 months &amp; 28 days old</v>
      </c>
    </row>
    <row r="130" spans="4:6" x14ac:dyDescent="0.25">
      <c r="D130" s="15">
        <f ca="1">TODAY()</f>
        <v>45462</v>
      </c>
    </row>
    <row r="131" spans="4:6" x14ac:dyDescent="0.25">
      <c r="D131">
        <f ca="1">D130-E120</f>
        <v>13485</v>
      </c>
      <c r="E131">
        <f ca="1">D133-D134</f>
        <v>0.91991786447638901</v>
      </c>
      <c r="F131">
        <f ca="1">E133-E134</f>
        <v>3.901437371666816E-2</v>
      </c>
    </row>
    <row r="132" spans="4:6" x14ac:dyDescent="0.25">
      <c r="D132">
        <v>365.25</v>
      </c>
      <c r="E132">
        <v>12</v>
      </c>
      <c r="F132">
        <v>30.4375</v>
      </c>
    </row>
    <row r="133" spans="4:6" x14ac:dyDescent="0.25">
      <c r="D133">
        <f ca="1">D131/D132</f>
        <v>36.919917864476389</v>
      </c>
      <c r="E133">
        <f ca="1">E131*E132</f>
        <v>11.039014373716668</v>
      </c>
      <c r="F133">
        <f ca="1">F131*F132</f>
        <v>1.1875000000010871</v>
      </c>
    </row>
    <row r="134" spans="4:6" x14ac:dyDescent="0.25">
      <c r="D134">
        <f ca="1">INT(D133)</f>
        <v>36</v>
      </c>
      <c r="E134">
        <f ca="1">INT(E133)</f>
        <v>11</v>
      </c>
      <c r="F134">
        <f ca="1">INT(F133)</f>
        <v>1</v>
      </c>
    </row>
    <row r="135" spans="4:6" x14ac:dyDescent="0.25">
      <c r="D135" s="78">
        <f ca="1">INT((TODAY()-E120)/365.25)</f>
        <v>36</v>
      </c>
      <c r="E135" s="78">
        <f ca="1">INT(MOD((TODAY()-E120)/365.25,1)*12)</f>
        <v>11</v>
      </c>
      <c r="F135" s="78">
        <f ca="1">INT(((MOD((TODAY()-E120)/365.25,1)*12)-INT(MOD((TODAY()-E120)/365.25,1)*12))*30.4375)</f>
        <v>1</v>
      </c>
    </row>
    <row r="136" spans="4:6" x14ac:dyDescent="0.25">
      <c r="D136" s="78"/>
      <c r="E136" s="78"/>
      <c r="F136" s="78"/>
    </row>
    <row r="137" spans="4:6" x14ac:dyDescent="0.25">
      <c r="D137" s="78"/>
      <c r="E137" s="78"/>
      <c r="F137" s="78"/>
    </row>
    <row r="138" spans="4:6" x14ac:dyDescent="0.25">
      <c r="D138" s="78"/>
      <c r="E138" s="78"/>
      <c r="F138" s="78"/>
    </row>
    <row r="139" spans="4:6" x14ac:dyDescent="0.25">
      <c r="D139" s="78"/>
      <c r="E139" s="78"/>
      <c r="F139" s="78"/>
    </row>
    <row r="140" spans="4:6" x14ac:dyDescent="0.25">
      <c r="D140" s="78"/>
      <c r="E140" s="78"/>
      <c r="F140" s="78"/>
    </row>
    <row r="141" spans="4:6" x14ac:dyDescent="0.25">
      <c r="D141" s="78"/>
      <c r="E141" s="78"/>
      <c r="F141" s="78"/>
    </row>
    <row r="142" spans="4:6" x14ac:dyDescent="0.25">
      <c r="D142" s="78"/>
      <c r="E142" s="78"/>
      <c r="F142" s="78"/>
    </row>
    <row r="143" spans="4:6" x14ac:dyDescent="0.25">
      <c r="D143" s="78"/>
      <c r="E143" s="78"/>
      <c r="F143" s="78"/>
    </row>
    <row r="144" spans="4:6" x14ac:dyDescent="0.25">
      <c r="D144" s="78"/>
      <c r="E144" s="78"/>
      <c r="F144" s="78"/>
    </row>
    <row r="145" spans="2:8" ht="18" thickBot="1" x14ac:dyDescent="0.35">
      <c r="D145" s="43" t="s">
        <v>229</v>
      </c>
      <c r="E145" s="78"/>
      <c r="F145" s="78"/>
    </row>
    <row r="146" spans="2:8" ht="15.75" thickTop="1" x14ac:dyDescent="0.25"/>
    <row r="147" spans="2:8" x14ac:dyDescent="0.25">
      <c r="B147" s="7"/>
      <c r="D147" t="s">
        <v>136</v>
      </c>
    </row>
    <row r="148" spans="2:8" ht="15.75" thickBot="1" x14ac:dyDescent="0.3"/>
    <row r="149" spans="2:8" ht="17.25" thickBot="1" x14ac:dyDescent="0.3">
      <c r="D149" s="53" t="s">
        <v>139</v>
      </c>
      <c r="E149" s="53" t="s">
        <v>137</v>
      </c>
      <c r="F149" s="53" t="s">
        <v>138</v>
      </c>
      <c r="G149" s="53" t="s">
        <v>40</v>
      </c>
      <c r="H149" s="53" t="s">
        <v>228</v>
      </c>
    </row>
    <row r="150" spans="2:8" x14ac:dyDescent="0.25">
      <c r="D150" s="6" t="s">
        <v>218</v>
      </c>
      <c r="E150" s="6" t="str">
        <f>MID(D150,FIND(",",D150)+2,LEN(D150))</f>
        <v>January 1</v>
      </c>
      <c r="F150" s="6" t="str">
        <f>SUBSTITUTE(E150,"*","")</f>
        <v>January 1</v>
      </c>
      <c r="G150" s="29">
        <f>DATEVALUE(F150&amp;", 2025")</f>
        <v>45658</v>
      </c>
      <c r="H150" s="29">
        <f>DATEVALUE(SUBSTITUTE(MID(D150,FIND(",",D150)+2,LEN(D150)),"*","")&amp;", 2025")</f>
        <v>45658</v>
      </c>
    </row>
    <row r="151" spans="2:8" x14ac:dyDescent="0.25">
      <c r="D151" s="6" t="s">
        <v>219</v>
      </c>
      <c r="E151" s="6" t="str">
        <f t="shared" ref="E151:E159" si="2">MID(D151,FIND(",",D151)+2,LEN(D151))</f>
        <v>January 20</v>
      </c>
      <c r="F151" s="6" t="str">
        <f t="shared" ref="F151:F159" si="3">SUBSTITUTE(E151,"*","")</f>
        <v>January 20</v>
      </c>
      <c r="G151" s="29">
        <f t="shared" ref="G151:G159" si="4">DATEVALUE(F151&amp;", 2025")</f>
        <v>45677</v>
      </c>
      <c r="H151" s="29">
        <f t="shared" ref="H151:H159" si="5">DATEVALUE(SUBSTITUTE(MID(D151,FIND(",",D151)+2,LEN(D151)),"*","")&amp;", 2025")</f>
        <v>45677</v>
      </c>
    </row>
    <row r="152" spans="2:8" x14ac:dyDescent="0.25">
      <c r="D152" s="6" t="s">
        <v>220</v>
      </c>
      <c r="E152" s="6" t="str">
        <f t="shared" si="2"/>
        <v>February 17</v>
      </c>
      <c r="F152" s="6" t="str">
        <f t="shared" si="3"/>
        <v>February 17</v>
      </c>
      <c r="G152" s="29">
        <f t="shared" si="4"/>
        <v>45705</v>
      </c>
      <c r="H152" s="29">
        <f t="shared" si="5"/>
        <v>45705</v>
      </c>
    </row>
    <row r="153" spans="2:8" x14ac:dyDescent="0.25">
      <c r="D153" s="6" t="s">
        <v>221</v>
      </c>
      <c r="E153" s="6" t="str">
        <f t="shared" si="2"/>
        <v>April 18</v>
      </c>
      <c r="F153" s="6" t="str">
        <f t="shared" si="3"/>
        <v>April 18</v>
      </c>
      <c r="G153" s="29">
        <f t="shared" si="4"/>
        <v>45765</v>
      </c>
      <c r="H153" s="29">
        <f t="shared" si="5"/>
        <v>45765</v>
      </c>
    </row>
    <row r="154" spans="2:8" x14ac:dyDescent="0.25">
      <c r="D154" s="6" t="s">
        <v>222</v>
      </c>
      <c r="E154" s="6" t="str">
        <f t="shared" si="2"/>
        <v>May 26</v>
      </c>
      <c r="F154" s="6" t="str">
        <f t="shared" si="3"/>
        <v>May 26</v>
      </c>
      <c r="G154" s="29">
        <f t="shared" si="4"/>
        <v>45803</v>
      </c>
      <c r="H154" s="29">
        <f t="shared" si="5"/>
        <v>45803</v>
      </c>
    </row>
    <row r="155" spans="2:8" x14ac:dyDescent="0.25">
      <c r="D155" s="6" t="s">
        <v>223</v>
      </c>
      <c r="E155" s="6" t="str">
        <f t="shared" si="2"/>
        <v>June 19</v>
      </c>
      <c r="F155" s="6" t="str">
        <f t="shared" si="3"/>
        <v>June 19</v>
      </c>
      <c r="G155" s="29">
        <f t="shared" si="4"/>
        <v>45827</v>
      </c>
      <c r="H155" s="29">
        <f t="shared" si="5"/>
        <v>45827</v>
      </c>
    </row>
    <row r="156" spans="2:8" x14ac:dyDescent="0.25">
      <c r="D156" s="6" t="s">
        <v>224</v>
      </c>
      <c r="E156" s="6" t="str">
        <f t="shared" si="2"/>
        <v>July 4*</v>
      </c>
      <c r="F156" s="6" t="str">
        <f t="shared" si="3"/>
        <v>July 4</v>
      </c>
      <c r="G156" s="29">
        <f t="shared" si="4"/>
        <v>45842</v>
      </c>
      <c r="H156" s="29">
        <f t="shared" si="5"/>
        <v>45842</v>
      </c>
    </row>
    <row r="157" spans="2:8" x14ac:dyDescent="0.25">
      <c r="D157" s="6" t="s">
        <v>225</v>
      </c>
      <c r="E157" s="6" t="str">
        <f t="shared" si="2"/>
        <v>September 1</v>
      </c>
      <c r="F157" s="6" t="str">
        <f t="shared" si="3"/>
        <v>September 1</v>
      </c>
      <c r="G157" s="29">
        <f t="shared" si="4"/>
        <v>45901</v>
      </c>
      <c r="H157" s="29">
        <f t="shared" si="5"/>
        <v>45901</v>
      </c>
    </row>
    <row r="158" spans="2:8" x14ac:dyDescent="0.25">
      <c r="D158" s="6" t="s">
        <v>226</v>
      </c>
      <c r="E158" s="6" t="str">
        <f t="shared" si="2"/>
        <v>November 27**</v>
      </c>
      <c r="F158" s="6" t="str">
        <f t="shared" si="3"/>
        <v>November 27</v>
      </c>
      <c r="G158" s="29">
        <f t="shared" si="4"/>
        <v>45988</v>
      </c>
      <c r="H158" s="29">
        <f t="shared" si="5"/>
        <v>45988</v>
      </c>
    </row>
    <row r="159" spans="2:8" x14ac:dyDescent="0.25">
      <c r="D159" s="6" t="s">
        <v>227</v>
      </c>
      <c r="E159" s="6" t="str">
        <f t="shared" si="2"/>
        <v>December 25***</v>
      </c>
      <c r="F159" s="6" t="str">
        <f t="shared" si="3"/>
        <v>December 25</v>
      </c>
      <c r="G159" s="29">
        <f t="shared" si="4"/>
        <v>46016</v>
      </c>
      <c r="H159" s="29">
        <f t="shared" si="5"/>
        <v>46016</v>
      </c>
    </row>
  </sheetData>
  <mergeCells count="1">
    <mergeCell ref="E30:G30"/>
  </mergeCells>
  <pageMargins left="0.7" right="0.7" top="0.75" bottom="0.75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4</vt:i4>
      </vt:variant>
    </vt:vector>
  </HeadingPairs>
  <TitlesOfParts>
    <vt:vector size="16" baseType="lpstr">
      <vt:lpstr>Start</vt:lpstr>
      <vt:lpstr>Table of Contents</vt:lpstr>
      <vt:lpstr>Chap_1</vt:lpstr>
      <vt:lpstr>C1.1</vt:lpstr>
      <vt:lpstr>C1.1S</vt:lpstr>
      <vt:lpstr>C1.2</vt:lpstr>
      <vt:lpstr>C1.2S</vt:lpstr>
      <vt:lpstr>Chap_2</vt:lpstr>
      <vt:lpstr>C2.1</vt:lpstr>
      <vt:lpstr>C2.1S</vt:lpstr>
      <vt:lpstr>C2.2</vt:lpstr>
      <vt:lpstr>C2.2S</vt:lpstr>
      <vt:lpstr>C2.2S!break</vt:lpstr>
      <vt:lpstr>break</vt:lpstr>
      <vt:lpstr>C2.1S!Holidays</vt:lpstr>
      <vt:lpstr>Holidays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All_Date_Time_Functions</dc:title>
  <dc:creator>Beyond Basics</dc:creator>
  <cp:keywords>Microsoft Excel</cp:keywords>
  <cp:lastModifiedBy>Beyond Basics</cp:lastModifiedBy>
  <dcterms:created xsi:type="dcterms:W3CDTF">2024-03-25T00:52:52Z</dcterms:created>
  <dcterms:modified xsi:type="dcterms:W3CDTF">2024-06-20T04:48:47Z</dcterms:modified>
</cp:coreProperties>
</file>