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drawings/drawing7.xml" ContentType="application/vnd.openxmlformats-officedocument.drawing+xml"/>
  <Override PartName="/xl/drawings/drawing8.xml" ContentType="application/vnd.openxmlformats-officedocument.drawing+xml"/>
  <Override PartName="/xl/tables/table11.xml" ContentType="application/vnd.openxmlformats-officedocument.spreadsheetml.table+xml"/>
  <Override PartName="/xl/drawings/drawing9.xml" ContentType="application/vnd.openxmlformats-officedocument.drawing+xml"/>
  <Override PartName="/xl/tables/table12.xml" ContentType="application/vnd.openxmlformats-officedocument.spreadsheetml.table+xml"/>
  <Override PartName="/xl/drawings/drawing10.xml" ContentType="application/vnd.openxmlformats-officedocument.drawing+xml"/>
  <Override PartName="/xl/tables/table13.xml" ContentType="application/vnd.openxmlformats-officedocument.spreadsheetml.table+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tables/table14.xml" ContentType="application/vnd.openxmlformats-officedocument.spreadsheetml.table+xml"/>
  <Override PartName="/xl/tables/table15.xml" ContentType="application/vnd.openxmlformats-officedocument.spreadsheetml.table+xml"/>
  <Override PartName="/xl/drawings/drawing14.xml" ContentType="application/vnd.openxmlformats-officedocument.drawing+xml"/>
  <Override PartName="/xl/tables/table16.xml" ContentType="application/vnd.openxmlformats-officedocument.spreadsheetml.table+xml"/>
  <Override PartName="/xl/tables/table17.xml" ContentType="application/vnd.openxmlformats-officedocument.spreadsheetml.table+xml"/>
  <Override PartName="/xl/drawings/drawing15.xml" ContentType="application/vnd.openxmlformats-officedocument.drawing+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drawings/drawing16.xml" ContentType="application/vnd.openxmlformats-officedocument.drawing+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d.docs.live.net/844bf9cf14afbe69/Documents/LESSON 5/"/>
    </mc:Choice>
  </mc:AlternateContent>
  <xr:revisionPtr revIDLastSave="0" documentId="8_{A5787DCD-A5A5-4E62-9750-DEC7BE0DEF52}" xr6:coauthVersionLast="47" xr6:coauthVersionMax="47" xr10:uidLastSave="{00000000-0000-0000-0000-000000000000}"/>
  <bookViews>
    <workbookView xWindow="-120" yWindow="-120" windowWidth="29040" windowHeight="15720" tabRatio="604" xr2:uid="{A00AA48D-C21B-4A2A-8D05-88ECC8F579FE}"/>
  </bookViews>
  <sheets>
    <sheet name="Start" sheetId="15" r:id="rId1"/>
    <sheet name="Table of Contents" sheetId="14" r:id="rId2"/>
    <sheet name="Chap_1" sheetId="24" r:id="rId3"/>
    <sheet name="C1.1" sheetId="26" r:id="rId4"/>
    <sheet name="C1.1S" sheetId="28" r:id="rId5"/>
    <sheet name="Chap_2" sheetId="29" r:id="rId6"/>
    <sheet name="C2.1" sheetId="9" r:id="rId7"/>
    <sheet name="C2.1S" sheetId="32" r:id="rId8"/>
    <sheet name="Chap_3" sheetId="34" r:id="rId9"/>
    <sheet name="C3.1" sheetId="16" r:id="rId10"/>
    <sheet name="C3.1S" sheetId="35" r:id="rId11"/>
    <sheet name="C3.2" sheetId="17" r:id="rId12"/>
    <sheet name="C3.3" sheetId="18" r:id="rId13"/>
    <sheet name="Chap_4" sheetId="36" r:id="rId14"/>
    <sheet name="C4.1" sheetId="11" r:id="rId15"/>
    <sheet name="C4.1S" sheetId="39" r:id="rId16"/>
    <sheet name="C4.2" sheetId="20" r:id="rId17"/>
    <sheet name="Boston" sheetId="23" r:id="rId18"/>
    <sheet name="Cleveland" sheetId="22" r:id="rId19"/>
    <sheet name="Miami" sheetId="21" r:id="rId20"/>
    <sheet name="C4.2S" sheetId="40" r:id="rId21"/>
    <sheet name="C4.3" sheetId="19" r:id="rId22"/>
    <sheet name="C4.3S" sheetId="41" r:id="rId23"/>
  </sheets>
  <externalReferences>
    <externalReference r:id="rId24"/>
    <externalReference r:id="rId25"/>
  </externalReferences>
  <definedNames>
    <definedName name="_xlnm._FilterDatabase" localSheetId="6" hidden="1">'C2.1'!$J$84:$K$89</definedName>
    <definedName name="_xlnm._FilterDatabase" localSheetId="7" hidden="1">'C2.1S'!$J$84:$K$89</definedName>
    <definedName name="_xlnm._FilterDatabase" localSheetId="18" hidden="1">Cleveland!$A$1:$C$40</definedName>
    <definedName name="Apples">[1]!tbl_FruitType[Apples]</definedName>
    <definedName name="Bananas">[1]!tbl_FruitType6[Bananas]</definedName>
    <definedName name="DATA2023" localSheetId="15">'C4.1S'!#REF!</definedName>
    <definedName name="DATA2023">'C4.1'!#REF!</definedName>
    <definedName name="DATA2024" localSheetId="15">'C4.1S'!#REF!</definedName>
    <definedName name="DATA2024">'C4.1'!#REF!</definedName>
    <definedName name="EUR_USD">'[2]C4.1'!$D$73</definedName>
    <definedName name="Friday" localSheetId="7">'C2.1S'!$K$54</definedName>
    <definedName name="Friday">'C2.1'!$K$54</definedName>
    <definedName name="grp_WalkMeArrows">"shp_ArrowCurved,txt_WalkMeArrows,shp_ArrowStraight"</definedName>
    <definedName name="grp_WalkMeBrace">"shp_BraceBottom,txt_WalkMeBrace,shp_BraceLeft"</definedName>
    <definedName name="Lemons">[1]!tbl_FruitType5[Lemons]</definedName>
    <definedName name="lst_Fruit">[1]!tbl_Fruit[Fruit]</definedName>
    <definedName name="lst_FruitType">[1]!tbl_FruitType[Apples]</definedName>
    <definedName name="Monday" localSheetId="7">'C2.1S'!$K$50</definedName>
    <definedName name="Monday">'C2.1'!$K$50</definedName>
    <definedName name="Oranges">[1]!tbl_FruitType4[Oranges]</definedName>
    <definedName name="SalesTax">0.0825</definedName>
    <definedName name="Saturday" localSheetId="7">'C2.1S'!$K$55</definedName>
    <definedName name="Saturday">'C2.1'!$K$55</definedName>
    <definedName name="Shipping">1.25</definedName>
    <definedName name="Sunday" localSheetId="7">'C2.1S'!$K$56</definedName>
    <definedName name="Sunday">'C2.1'!$K$56</definedName>
    <definedName name="Thursday" localSheetId="7">'C2.1S'!$K$53</definedName>
    <definedName name="Thursday">'C2.1'!$K$53</definedName>
    <definedName name="Tuesday" localSheetId="7">'C2.1S'!$K$51</definedName>
    <definedName name="Tuesday">'C2.1'!$K$51</definedName>
    <definedName name="Wednesday" localSheetId="7">'C2.1S'!$K$52</definedName>
    <definedName name="Wednesday">'C2.1'!$K$52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4" i="41" l="1" a="1"/>
  <c r="E24" i="41" s="1"/>
  <c r="F53" i="40"/>
  <c r="G112" i="39"/>
  <c r="F75" i="11"/>
  <c r="E75" i="11"/>
  <c r="F87" i="39"/>
  <c r="E27" i="41" a="1"/>
  <c r="E27" i="41" s="1"/>
  <c r="E25" i="41" a="1"/>
  <c r="E25" i="41" s="1"/>
  <c r="E23" i="41" a="1"/>
  <c r="E23" i="41" s="1"/>
  <c r="E22" i="41" a="1"/>
  <c r="E22" i="41" s="1"/>
  <c r="F51" i="40"/>
  <c r="F50" i="40"/>
  <c r="F49" i="40"/>
  <c r="H112" i="39"/>
  <c r="F112" i="39"/>
  <c r="G75" i="39" a="1"/>
  <c r="G75" i="39" s="1"/>
  <c r="G60" i="39" a="1"/>
  <c r="G60" i="39" s="1"/>
  <c r="F60" i="39"/>
  <c r="D60" i="39"/>
  <c r="C60" i="39"/>
  <c r="H32" i="39"/>
  <c r="G32" i="39" a="1"/>
  <c r="G32" i="39" s="1"/>
  <c r="E32" i="39"/>
  <c r="F32" i="39" s="1" a="1"/>
  <c r="F32" i="39" s="1"/>
  <c r="H7" i="39"/>
  <c r="G7" i="39"/>
  <c r="E7" i="39"/>
  <c r="F7" i="39" s="1" a="1"/>
  <c r="F7" i="39" s="1"/>
  <c r="G62" i="39"/>
  <c r="E65" i="40"/>
  <c r="E18" i="40"/>
  <c r="E62" i="39"/>
  <c r="C62" i="39"/>
  <c r="D62" i="39"/>
  <c r="F62" i="39"/>
  <c r="E60" i="39" l="1" a="1"/>
  <c r="E60" i="39" s="1"/>
  <c r="E75" i="39"/>
  <c r="F75" i="39"/>
  <c r="C87" i="35" l="1"/>
  <c r="C8" i="35"/>
  <c r="E5" i="35"/>
  <c r="D5" i="35"/>
  <c r="C5" i="35"/>
  <c r="J147" i="32"/>
  <c r="G128" i="32"/>
  <c r="G127" i="32"/>
  <c r="G126" i="32"/>
  <c r="G125" i="32"/>
  <c r="G124" i="32"/>
  <c r="G123" i="32"/>
  <c r="G122" i="32"/>
  <c r="G121" i="32"/>
  <c r="G120" i="32"/>
  <c r="G119" i="32"/>
  <c r="G118" i="32"/>
  <c r="G117" i="32"/>
  <c r="G116" i="32"/>
  <c r="G115" i="32"/>
  <c r="G114" i="32"/>
  <c r="G113" i="32"/>
  <c r="G112" i="32"/>
  <c r="G101" i="32"/>
  <c r="G100" i="32"/>
  <c r="G99" i="32"/>
  <c r="G98" i="32"/>
  <c r="G97" i="32"/>
  <c r="G96" i="32"/>
  <c r="G95" i="32"/>
  <c r="G94" i="32"/>
  <c r="G93" i="32"/>
  <c r="G92" i="32"/>
  <c r="G91" i="32"/>
  <c r="G90" i="32"/>
  <c r="G89" i="32"/>
  <c r="G88" i="32"/>
  <c r="G87" i="32"/>
  <c r="G86" i="32"/>
  <c r="G85" i="32"/>
  <c r="G66" i="32"/>
  <c r="G65" i="32"/>
  <c r="G64" i="32"/>
  <c r="G63" i="32"/>
  <c r="G62" i="32"/>
  <c r="G61" i="32"/>
  <c r="G60" i="32"/>
  <c r="G59" i="32"/>
  <c r="G58" i="32"/>
  <c r="G57" i="32"/>
  <c r="G56" i="32"/>
  <c r="G55" i="32"/>
  <c r="G54" i="32"/>
  <c r="G53" i="32"/>
  <c r="G52" i="32"/>
  <c r="G51" i="32"/>
  <c r="G50" i="32"/>
  <c r="D29" i="32"/>
  <c r="D29" i="32" a="1"/>
  <c r="G27" i="32"/>
  <c r="G26" i="32"/>
  <c r="G25" i="32"/>
  <c r="G24" i="32"/>
  <c r="G23" i="32"/>
  <c r="G22" i="32"/>
  <c r="G21" i="32"/>
  <c r="G20" i="32"/>
  <c r="G5" i="32"/>
  <c r="H124" i="28"/>
  <c r="G124" i="28"/>
  <c r="F124" i="28"/>
  <c r="E124" i="28"/>
  <c r="H123" i="28"/>
  <c r="G123" i="28"/>
  <c r="F123" i="28"/>
  <c r="E123" i="28"/>
  <c r="H122" i="28"/>
  <c r="G122" i="28"/>
  <c r="F122" i="28"/>
  <c r="E122" i="28"/>
  <c r="H121" i="28"/>
  <c r="G121" i="28"/>
  <c r="F121" i="28"/>
  <c r="E121" i="28"/>
  <c r="H120" i="28"/>
  <c r="G120" i="28"/>
  <c r="F120" i="28"/>
  <c r="E120" i="28"/>
  <c r="H119" i="28"/>
  <c r="G119" i="28"/>
  <c r="F119" i="28"/>
  <c r="E119" i="28"/>
  <c r="H118" i="28"/>
  <c r="G118" i="28"/>
  <c r="F118" i="28"/>
  <c r="E118" i="28"/>
  <c r="H117" i="28"/>
  <c r="G117" i="28"/>
  <c r="F117" i="28"/>
  <c r="E117" i="28"/>
  <c r="H116" i="28"/>
  <c r="G116" i="28"/>
  <c r="F116" i="28"/>
  <c r="E116" i="28"/>
  <c r="H115" i="28"/>
  <c r="G115" i="28"/>
  <c r="F115" i="28"/>
  <c r="E115" i="28"/>
  <c r="H114" i="28"/>
  <c r="G114" i="28"/>
  <c r="F114" i="28"/>
  <c r="E114" i="28"/>
  <c r="C89" i="28"/>
  <c r="C88" i="28"/>
  <c r="C87" i="28"/>
  <c r="C86" i="28"/>
  <c r="C85" i="28"/>
  <c r="F83" i="28" a="1"/>
  <c r="F83" i="28" s="1"/>
  <c r="J58" i="28"/>
  <c r="J57" i="28"/>
  <c r="J56" i="28"/>
  <c r="J55" i="28"/>
  <c r="J54" i="28"/>
  <c r="J53" i="28"/>
  <c r="J52" i="28"/>
  <c r="J51" i="28"/>
  <c r="J50" i="28"/>
  <c r="J49" i="28"/>
  <c r="J48" i="28"/>
  <c r="J47" i="28"/>
  <c r="J46" i="28"/>
  <c r="J45" i="28"/>
  <c r="J44" i="28"/>
  <c r="J43" i="28"/>
  <c r="J42" i="28"/>
  <c r="J41" i="28"/>
  <c r="J40" i="28"/>
  <c r="E30" i="28"/>
  <c r="E29" i="28"/>
  <c r="E28" i="28"/>
  <c r="E27" i="28"/>
  <c r="E26" i="28"/>
  <c r="E25" i="28"/>
  <c r="E24" i="28"/>
  <c r="E23" i="28"/>
  <c r="E22" i="28"/>
  <c r="E21" i="28"/>
  <c r="E20" i="28"/>
  <c r="E19" i="28"/>
  <c r="E18" i="28"/>
  <c r="E17" i="28"/>
  <c r="E16" i="28"/>
  <c r="E15" i="28"/>
  <c r="E14" i="28"/>
  <c r="E13" i="28"/>
  <c r="E12" i="28"/>
  <c r="E11" i="28"/>
  <c r="E10" i="28"/>
  <c r="D87" i="28" l="1"/>
  <c r="D85" i="28"/>
  <c r="D88" i="28"/>
  <c r="D86" i="28"/>
  <c r="D89" i="2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<sst xmlns="http://schemas.openxmlformats.org/spreadsheetml/2006/main" count="2264" uniqueCount="460">
  <si>
    <t>Go back to top by pressing CTRL+HOME. To start the tour, press CTRL+PAGE DOWN.</t>
  </si>
  <si>
    <t>Articulated Trucks</t>
  </si>
  <si>
    <t>AT-318</t>
  </si>
  <si>
    <t>Asphalt Pavers</t>
  </si>
  <si>
    <t>AP-383</t>
  </si>
  <si>
    <t>Backhoe Loaders</t>
  </si>
  <si>
    <t>BL-368</t>
  </si>
  <si>
    <t>Cold Planers</t>
  </si>
  <si>
    <t>CP-272</t>
  </si>
  <si>
    <t>Compactors</t>
  </si>
  <si>
    <t>C-276</t>
  </si>
  <si>
    <t>Dozers</t>
  </si>
  <si>
    <t>DOZ-361</t>
  </si>
  <si>
    <t>Draglines</t>
  </si>
  <si>
    <t>DRA-297</t>
  </si>
  <si>
    <t>Drills</t>
  </si>
  <si>
    <t>DRI-336</t>
  </si>
  <si>
    <t>Electric Rope Shovels</t>
  </si>
  <si>
    <t>ERS-332</t>
  </si>
  <si>
    <t>Excavators</t>
  </si>
  <si>
    <t>E-224</t>
  </si>
  <si>
    <t>Forest Machines</t>
  </si>
  <si>
    <t>FM-300</t>
  </si>
  <si>
    <t>Hydraulic Mining Shovels</t>
  </si>
  <si>
    <t>HMS-237</t>
  </si>
  <si>
    <t>Material Handlers</t>
  </si>
  <si>
    <t>MH-274</t>
  </si>
  <si>
    <t>Motor Graders</t>
  </si>
  <si>
    <t>MG-253</t>
  </si>
  <si>
    <t>Off-Highway Trucks</t>
  </si>
  <si>
    <t>OHT-391</t>
  </si>
  <si>
    <t>Pipelayers</t>
  </si>
  <si>
    <t>P-214</t>
  </si>
  <si>
    <t>Road Reclaimers</t>
  </si>
  <si>
    <t>RR-377</t>
  </si>
  <si>
    <t>Telehandlers</t>
  </si>
  <si>
    <t>T-247</t>
  </si>
  <si>
    <t>Track Loaders</t>
  </si>
  <si>
    <t>TL-215</t>
  </si>
  <si>
    <t>Underground - Hard Rock</t>
  </si>
  <si>
    <t>UHR-377</t>
  </si>
  <si>
    <t>Wheel Loaders</t>
  </si>
  <si>
    <t>WL-253</t>
  </si>
  <si>
    <t>Wheel Tractor-Scrapers</t>
  </si>
  <si>
    <t>WTS-274</t>
  </si>
  <si>
    <t>Employee Name</t>
  </si>
  <si>
    <t>Commission Amount</t>
  </si>
  <si>
    <t>Harry Williams</t>
  </si>
  <si>
    <t>Andy Walsh</t>
  </si>
  <si>
    <t>James Thomas</t>
  </si>
  <si>
    <t>John Smith</t>
  </si>
  <si>
    <t>Mason Williams</t>
  </si>
  <si>
    <t>Sales Value</t>
  </si>
  <si>
    <t>Sales</t>
  </si>
  <si>
    <t>Lesson 5: Lookup &amp; Reference</t>
  </si>
  <si>
    <t>Lesson 5: Lookup &amp; Reference functions</t>
  </si>
  <si>
    <t>LOOKUP- Searches for a value in a vector (one row or one column) or an array (multiple rows and columns), and returns a value from the same position in a second vector or array.</t>
  </si>
  <si>
    <t>VLOOKUP- Looks up a value in a vertical column and returns a value from the specified row from another column in the same table.</t>
  </si>
  <si>
    <t xml:space="preserve">HLOOKUP- Searches for a value across the top row of a table or range and returns a value from the same column in a row you specify. </t>
  </si>
  <si>
    <t>XLOOKUP- Searches a range or an array and returns an item corresponding to the first match it finds.</t>
  </si>
  <si>
    <t>CHOOSE- Chooses a value from a list of values</t>
  </si>
  <si>
    <t>INDEX- Returns the value of a cell in a specified range based on the row and column numbers.</t>
  </si>
  <si>
    <t>MATCH- Searches for a specified value in a range or array and returns its relative position.</t>
  </si>
  <si>
    <t>OFFSET- Returns a reference to a range that is a specified number of rows and columns from a particular cell or range of cells.</t>
  </si>
  <si>
    <t>COUNTA- Counts the number of cells in a range that are not empty</t>
  </si>
  <si>
    <t xml:space="preserve">INDIRECT- Allows you to create dynamic references to cells, ranges, or even entire worksheets. It returns the reference specified by a text string. </t>
  </si>
  <si>
    <t>HYPERLINK- Creates a shortcut or jump that opens a document stored on a network server, an intranet, or the Internet</t>
  </si>
  <si>
    <t>IMAGE- Inserts images into cells from a source location along with alternative text.</t>
  </si>
  <si>
    <t>Chapter 1: LOOKUP, VLOOKUP &amp; HLOOKUP</t>
  </si>
  <si>
    <t>Master Excel's Lookup &amp; Reference functions in a single lesson, elucidating every function with compelling examples for precise data retrieval and analysis.</t>
  </si>
  <si>
    <t>LOOKUP</t>
  </si>
  <si>
    <t>PRODUCT CODE</t>
  </si>
  <si>
    <t>PRODUCT NAME</t>
  </si>
  <si>
    <t>Freezing</t>
  </si>
  <si>
    <t>Cold</t>
  </si>
  <si>
    <t>Cool</t>
  </si>
  <si>
    <t>Warm</t>
  </si>
  <si>
    <t>Hot</t>
  </si>
  <si>
    <t>Very Hot</t>
  </si>
  <si>
    <t>Description</t>
  </si>
  <si>
    <t>VALUE</t>
  </si>
  <si>
    <t>VLOOKUP</t>
  </si>
  <si>
    <t>HLOOKUP</t>
  </si>
  <si>
    <t>SERIAL</t>
  </si>
  <si>
    <t>SERIAL #</t>
  </si>
  <si>
    <t>PRICE</t>
  </si>
  <si>
    <t>EMPLOYEE NAME</t>
  </si>
  <si>
    <t>DATE</t>
  </si>
  <si>
    <t>PRODUCT SOLD</t>
  </si>
  <si>
    <t>QUANTITY</t>
  </si>
  <si>
    <t>Daniel Wilson</t>
  </si>
  <si>
    <t>Richard Tremblay</t>
  </si>
  <si>
    <t>Charlie Taylor</t>
  </si>
  <si>
    <t>George Wilson</t>
  </si>
  <si>
    <t>Thomas Wilson</t>
  </si>
  <si>
    <t>ITEM Code</t>
  </si>
  <si>
    <t>ITEM Category</t>
  </si>
  <si>
    <t>ITEM Name</t>
  </si>
  <si>
    <t>Price</t>
  </si>
  <si>
    <t>Diet Type</t>
  </si>
  <si>
    <t>SR1</t>
  </si>
  <si>
    <t>STARTER</t>
  </si>
  <si>
    <t>Mango Salad</t>
  </si>
  <si>
    <t>VEG</t>
  </si>
  <si>
    <t>SR2</t>
  </si>
  <si>
    <t xml:space="preserve">Vegetable Spring Rolls </t>
  </si>
  <si>
    <t>SR3</t>
  </si>
  <si>
    <t>Steamed Vegetable Momos</t>
  </si>
  <si>
    <t>SR4</t>
  </si>
  <si>
    <t>Steamed Chicken Momo</t>
  </si>
  <si>
    <t>NON-VEG</t>
  </si>
  <si>
    <t>SR5</t>
  </si>
  <si>
    <t xml:space="preserve">Chicken Pakora </t>
  </si>
  <si>
    <t>SR6</t>
  </si>
  <si>
    <t xml:space="preserve">Fried Chicken Wonton </t>
  </si>
  <si>
    <t>SR7</t>
  </si>
  <si>
    <t xml:space="preserve">Chicken Wings </t>
  </si>
  <si>
    <t>SR8</t>
  </si>
  <si>
    <t xml:space="preserve">Salt And Pepper Chicken Wings </t>
  </si>
  <si>
    <t>SR9</t>
  </si>
  <si>
    <t>Breaded Calamari Rings</t>
  </si>
  <si>
    <t>SR10</t>
  </si>
  <si>
    <t xml:space="preserve">Shrimp Cigar </t>
  </si>
  <si>
    <t>CN1</t>
  </si>
  <si>
    <t>CHICKEN</t>
  </si>
  <si>
    <t>Sweet and Sour Chicken</t>
  </si>
  <si>
    <t>CN2</t>
  </si>
  <si>
    <t>Garlic Chicken</t>
  </si>
  <si>
    <t>CN3</t>
  </si>
  <si>
    <t>Chicken Broccoli</t>
  </si>
  <si>
    <t>CN4</t>
  </si>
  <si>
    <t>Chicken Cashew</t>
  </si>
  <si>
    <t>CN5</t>
  </si>
  <si>
    <t>Basil Chicken</t>
  </si>
  <si>
    <t>CN6</t>
  </si>
  <si>
    <t>Szechuan Chicken</t>
  </si>
  <si>
    <t>CN7</t>
  </si>
  <si>
    <t>Kung Pao Chicken</t>
  </si>
  <si>
    <t>CN8</t>
  </si>
  <si>
    <t>Sesame Chicken</t>
  </si>
  <si>
    <t>CN9</t>
  </si>
  <si>
    <t>Chicken Sambal</t>
  </si>
  <si>
    <t>CN10</t>
  </si>
  <si>
    <t xml:space="preserve">Manchurian Chicken </t>
  </si>
  <si>
    <t>BF1</t>
  </si>
  <si>
    <t>BEEF</t>
  </si>
  <si>
    <t>Sweet and Sour Beef</t>
  </si>
  <si>
    <t>BF2</t>
  </si>
  <si>
    <t>Szechuan Beef</t>
  </si>
  <si>
    <t>BF3</t>
  </si>
  <si>
    <t>Kung Pao Beef</t>
  </si>
  <si>
    <t>BF4</t>
  </si>
  <si>
    <t>Black Bean Beef</t>
  </si>
  <si>
    <t>BF5</t>
  </si>
  <si>
    <t>Thai Honey Beef</t>
  </si>
  <si>
    <t>BF6</t>
  </si>
  <si>
    <t>Crispy Bangkok Beef</t>
  </si>
  <si>
    <t>BF7</t>
  </si>
  <si>
    <t>Beef Rendang</t>
  </si>
  <si>
    <t>BF8</t>
  </si>
  <si>
    <t>Red Curry Beef</t>
  </si>
  <si>
    <t>Quantity Sold</t>
  </si>
  <si>
    <t>Total Revenue</t>
  </si>
  <si>
    <t>Poor</t>
  </si>
  <si>
    <t>Fair</t>
  </si>
  <si>
    <t>Good</t>
  </si>
  <si>
    <t>Very Good</t>
  </si>
  <si>
    <t>Excellent</t>
  </si>
  <si>
    <t>Rating</t>
  </si>
  <si>
    <t>Region</t>
  </si>
  <si>
    <t>Dallas</t>
  </si>
  <si>
    <t>Boston</t>
  </si>
  <si>
    <t>San Francisco</t>
  </si>
  <si>
    <t>Chicago</t>
  </si>
  <si>
    <t>Atlanta</t>
  </si>
  <si>
    <t>Philadelphia</t>
  </si>
  <si>
    <t>New York</t>
  </si>
  <si>
    <t>Monday</t>
  </si>
  <si>
    <t>Tuesday</t>
  </si>
  <si>
    <t>Wednesday</t>
  </si>
  <si>
    <t>Thursday</t>
  </si>
  <si>
    <t>Friday</t>
  </si>
  <si>
    <t>Saturday</t>
  </si>
  <si>
    <t>Sunday</t>
  </si>
  <si>
    <t>Date</t>
  </si>
  <si>
    <t>Hours Worked</t>
  </si>
  <si>
    <t>Total Pay</t>
  </si>
  <si>
    <t>Day of the Week</t>
  </si>
  <si>
    <t>Payment per hour</t>
  </si>
  <si>
    <t>RANK</t>
  </si>
  <si>
    <t>BONUS</t>
  </si>
  <si>
    <t>ADDITIONAL BONUS</t>
  </si>
  <si>
    <t>Total Sales</t>
  </si>
  <si>
    <t>SALES IN JANUARY</t>
  </si>
  <si>
    <t>SALES IN FEBRUARY</t>
  </si>
  <si>
    <t>SALES IN MARCH</t>
  </si>
  <si>
    <t>JAN</t>
  </si>
  <si>
    <t>FEB</t>
  </si>
  <si>
    <t>MAR</t>
  </si>
  <si>
    <t>MONTH</t>
  </si>
  <si>
    <t>OFFSET</t>
  </si>
  <si>
    <t>Country</t>
  </si>
  <si>
    <t>Product</t>
  </si>
  <si>
    <t>Discount Band</t>
  </si>
  <si>
    <t>Units Sold</t>
  </si>
  <si>
    <t>Canada</t>
  </si>
  <si>
    <t>None</t>
  </si>
  <si>
    <t>Low</t>
  </si>
  <si>
    <t>January</t>
  </si>
  <si>
    <t>February</t>
  </si>
  <si>
    <t>March</t>
  </si>
  <si>
    <t>April</t>
  </si>
  <si>
    <t>May</t>
  </si>
  <si>
    <t>June</t>
  </si>
  <si>
    <t xml:space="preserve">Revenue </t>
  </si>
  <si>
    <t>COGS</t>
  </si>
  <si>
    <t>Office exp</t>
  </si>
  <si>
    <t>Wages</t>
  </si>
  <si>
    <t>Rank</t>
  </si>
  <si>
    <t>Company</t>
  </si>
  <si>
    <t>Website</t>
  </si>
  <si>
    <t>Walmart</t>
  </si>
  <si>
    <t>https://www.walmart.com/</t>
  </si>
  <si>
    <t>Amazon</t>
  </si>
  <si>
    <t>https://www.amazon.com/</t>
  </si>
  <si>
    <t>Exxon Mobil</t>
  </si>
  <si>
    <t>https://corporate.exxonmobil.com/</t>
  </si>
  <si>
    <t>Apple</t>
  </si>
  <si>
    <t>https://www.apple.com/</t>
  </si>
  <si>
    <t>UnitedHealth Group</t>
  </si>
  <si>
    <t>https://www.unitedhealthgroup.com/</t>
  </si>
  <si>
    <t>CVS Health</t>
  </si>
  <si>
    <t>https://www.cvshealth.com/</t>
  </si>
  <si>
    <t>Berkshire Hathaway</t>
  </si>
  <si>
    <t>https://www.berkshirehathaway.com/</t>
  </si>
  <si>
    <t>Alphabet</t>
  </si>
  <si>
    <t>https://abc.xyz/</t>
  </si>
  <si>
    <t>McKesson</t>
  </si>
  <si>
    <t>https://www.mckesson.com/</t>
  </si>
  <si>
    <t>Chevron</t>
  </si>
  <si>
    <t>https://www.chevron.com/</t>
  </si>
  <si>
    <t>Link to Website</t>
  </si>
  <si>
    <t>SUMATRAN TIGER</t>
  </si>
  <si>
    <t>https://upload.wikimedia.org/wikipedia/commons/thumb/3/39/Panthera_tigris_sumatrae_%28Sumatran_Tiger%29_close-up.jpg/1280px-Panthera_tigris_sumatrae_%28Sumatran_Tiger%29_close-up.jpg</t>
  </si>
  <si>
    <t>POLAR BEAR</t>
  </si>
  <si>
    <t>https://upload.wikimedia.org/wikipedia/commons/thumb/3/3d/Polar_Bear_AdF.jpg/1280px-Polar_Bear_AdF.jpg</t>
  </si>
  <si>
    <t>ZEBRA STALLION</t>
  </si>
  <si>
    <t>https://upload.wikimedia.org/wikipedia/commons/7/74/Grevy%27s_Zebra_Stallion.jpg</t>
  </si>
  <si>
    <t>LION</t>
  </si>
  <si>
    <t>https://upload.wikimedia.org/wikipedia/commons/7/73/Lion_waiting_in_Namibia.jpg</t>
  </si>
  <si>
    <t>A PRIDE OF LIONS</t>
  </si>
  <si>
    <t>https://upload.wikimedia.org/wikipedia/commons/a/a1/Lions_Family_Portrait_Masai_Mara.jpg</t>
  </si>
  <si>
    <t>ANIMAL NAME</t>
  </si>
  <si>
    <t>PHOTO</t>
  </si>
  <si>
    <t>MATCH</t>
  </si>
  <si>
    <t>INDEX</t>
  </si>
  <si>
    <t>XLOOKUP</t>
  </si>
  <si>
    <t>CountyCode</t>
  </si>
  <si>
    <t>United States</t>
  </si>
  <si>
    <t>USA</t>
  </si>
  <si>
    <t>United Kingdom</t>
  </si>
  <si>
    <t>GBR</t>
  </si>
  <si>
    <t>United Arab Emirates</t>
  </si>
  <si>
    <t>ARE</t>
  </si>
  <si>
    <t>Taiwan, Province of China</t>
  </si>
  <si>
    <t>TWN</t>
  </si>
  <si>
    <t>South Africa</t>
  </si>
  <si>
    <t>ZAF</t>
  </si>
  <si>
    <t>Singapore</t>
  </si>
  <si>
    <t>SGP</t>
  </si>
  <si>
    <t>Russian Federation</t>
  </si>
  <si>
    <t>RUS</t>
  </si>
  <si>
    <t>Korea, Republic of</t>
  </si>
  <si>
    <t>KOR</t>
  </si>
  <si>
    <t>India</t>
  </si>
  <si>
    <t>IND</t>
  </si>
  <si>
    <t>China</t>
  </si>
  <si>
    <t>CHN</t>
  </si>
  <si>
    <t>CAN</t>
  </si>
  <si>
    <t>Brazil</t>
  </si>
  <si>
    <t>BRA</t>
  </si>
  <si>
    <t>Australia</t>
  </si>
  <si>
    <t>AUS</t>
  </si>
  <si>
    <t>Calm</t>
  </si>
  <si>
    <t>Light Air</t>
  </si>
  <si>
    <t>Light Breeze</t>
  </si>
  <si>
    <t>Gentle Breeze</t>
  </si>
  <si>
    <t>Moderate Breeze</t>
  </si>
  <si>
    <t>Fresh Breeze</t>
  </si>
  <si>
    <t>Strong Breeze</t>
  </si>
  <si>
    <t>High Wind</t>
  </si>
  <si>
    <t>Gale</t>
  </si>
  <si>
    <t>Strong Gale</t>
  </si>
  <si>
    <t>Storm</t>
  </si>
  <si>
    <t>Violent Storm</t>
  </si>
  <si>
    <t>Hurricane Force</t>
  </si>
  <si>
    <t>Wind speed</t>
  </si>
  <si>
    <t>COMBINED</t>
  </si>
  <si>
    <t>CHINA</t>
  </si>
  <si>
    <t>Salesperson</t>
  </si>
  <si>
    <t>Cleveland</t>
  </si>
  <si>
    <t>"Poor","Fair","Good","Very Good","Excellent"</t>
  </si>
  <si>
    <t>Calculate Commission Amount using single nested function</t>
  </si>
  <si>
    <t>COMMISSION RATE</t>
  </si>
  <si>
    <t>Temperature</t>
  </si>
  <si>
    <t>FOUR WAY LOOKUP</t>
  </si>
  <si>
    <t>SALES REPORT</t>
  </si>
  <si>
    <t>ALL PRODUCTS WITH PRICE</t>
  </si>
  <si>
    <t>Search For The Price Of The Product</t>
  </si>
  <si>
    <t>ITEM DETAILS</t>
  </si>
  <si>
    <t>SALES DATA</t>
  </si>
  <si>
    <t>CITY</t>
  </si>
  <si>
    <t>TEMPERATURE</t>
  </si>
  <si>
    <t>LOOKUP with IFNA</t>
  </si>
  <si>
    <t>VLOOKUP with IFNA</t>
  </si>
  <si>
    <t>Riyadh</t>
  </si>
  <si>
    <t>Rating Description</t>
  </si>
  <si>
    <r>
      <t xml:space="preserve">Excel is an incredibly powerful tool for data analysis, financial modeling, and various other applications. At the heart of its versatility lies a suite of functions designed to help users manage, search, and extract data efficiently. Among these, lookup and reference functions stand out as essential tools for anyone who regularly works with large datasets or needs to perform complex data manipulations. This chapter aims to introduce these functions, explaining their purpose, utility, and the contexts in which they are most beneficial.
Lookup and reference functions in Excel allow users to search for specific data within a spreadsheet and return related information. These functions are particularly useful when dealing with large datasets where manually searching for data would be time-consuming and error-prone. The key functions in this category include:
</t>
    </r>
    <r>
      <rPr>
        <b/>
        <sz val="14"/>
        <color theme="1"/>
        <rFont val="Segoe UI"/>
        <family val="2"/>
      </rPr>
      <t xml:space="preserve"> VLOOKUP</t>
    </r>
    <r>
      <rPr>
        <sz val="14"/>
        <color theme="1"/>
        <rFont val="Segoe UI"/>
        <family val="2"/>
      </rPr>
      <t xml:space="preserve">
The `VLOOKUP` (Vertical Lookup) function searches for a value in the first column of a range and returns a value in the same row from a specified column. It's ideal for situations where data is organized in columns and you need to find information associated with a specific entry. 
**Syntax:**
VLOOKUP(lookup_value, table_array, col_index_num, [range_lookup])
- `lookup_value`: The value you want to search for.
- `table_array`: The range of cells that contains the data.
- `col_index_num`: The column number in the table from which to retrieve the value.
- `range_lookup`: Optional. Indicates whether the lookup should be exact (`FALSE`) or approximate (`TRUE`).
</t>
    </r>
    <r>
      <rPr>
        <b/>
        <sz val="14"/>
        <color theme="1"/>
        <rFont val="Segoe UI"/>
        <family val="2"/>
      </rPr>
      <t xml:space="preserve"> HLOOKUP</t>
    </r>
    <r>
      <rPr>
        <sz val="14"/>
        <color theme="1"/>
        <rFont val="Segoe UI"/>
        <family val="2"/>
      </rPr>
      <t xml:space="preserve">
The `HLOOKUP` (Horizontal Lookup) function works similarly to `VLOOKUP`, but it searches for a value in the first row and returns a value from a specified row within the same column. It is useful when data is arranged in rows rather than columns.
**Syntax:**
HLOOKUP(lookup_value, table_array, row_index_num, [range_lookup])
- `lookup_value`: The value you want to search for.
- `table_array`: The range of cells that contains the data.
- `row_index_num`: The row number in the table from which to retrieve the value.
- `range_lookup`: Optional. Indicates whether the lookup should be exact (`FALSE`) or approximate (`TRUE`).
</t>
    </r>
    <r>
      <rPr>
        <b/>
        <sz val="14"/>
        <color theme="1"/>
        <rFont val="Segoe UI"/>
        <family val="2"/>
      </rPr>
      <t xml:space="preserve">
 LOOKUP
</t>
    </r>
    <r>
      <rPr>
        <sz val="14"/>
        <color theme="1"/>
        <rFont val="Segoe UI"/>
        <family val="2"/>
      </rPr>
      <t xml:space="preserve">
The `LOOKUP` function is a more flexible function that searches for a value either in a row or column and returns a corresponding value from another row or column. It can handle both vertical and horizontal arrays, making it versatile but somewhat less intuitive compared to `VLOOKUP` and `HLOOKUP`.
**Syntax:**
LOOKUP(lookup_value, lookup_vector, [result_vector])
- `lookup_value`: The value you want to search for.
- `lookup_vector`: The range that contains the value you want to search for.
- `result_vector`: Optional. The range that contains the value to return.</t>
    </r>
  </si>
  <si>
    <t>Find Out Total Revenue</t>
  </si>
  <si>
    <t>Commission %</t>
  </si>
  <si>
    <t xml:space="preserve">Flexible Commission Calculations Using CHOOSE </t>
  </si>
  <si>
    <t xml:space="preserve">Calculate Commission Amount Based on Average Monthly Sales </t>
  </si>
  <si>
    <t>High</t>
  </si>
  <si>
    <t>Astana</t>
  </si>
  <si>
    <t>Ulaanbaatar</t>
  </si>
  <si>
    <t>Yellowknife</t>
  </si>
  <si>
    <t>Minneapolis</t>
  </si>
  <si>
    <t>Kansas City</t>
  </si>
  <si>
    <t>Yakutsk</t>
  </si>
  <si>
    <t>Categorize Temperatures</t>
  </si>
  <si>
    <t>Note: Any temperature below -10°C should be considered Extremely Cold</t>
  </si>
  <si>
    <t>Chapter 2: CHOOSE function</t>
  </si>
  <si>
    <r>
      <t xml:space="preserve">The CHOOSE function in Excel returns a value from a list of values based on an index number. It helps in selecting from a predefined set of options.
The syntax for the CHOOSE function is as follows:
CHOOSE(index_num, value1, [value2], ...
</t>
    </r>
    <r>
      <rPr>
        <b/>
        <sz val="14"/>
        <color theme="1"/>
        <rFont val="Segoe UI"/>
        <family val="2"/>
      </rPr>
      <t>Benefits</t>
    </r>
    <r>
      <rPr>
        <sz val="14"/>
        <color theme="1"/>
        <rFont val="Segoe UI"/>
        <family val="2"/>
      </rPr>
      <t xml:space="preserve">
Simplifies Complex Conditions: Simplifies the handling of multiple conditions without needing to nest multiple IF statements.
Increases Flexibility: Allows dynamic selection of values, making spreadsheets more interactive and adaptable.
Enhances Readability: Improves the readability of formulas by reducing complexity.
Versatility: Can be used in various scenarios, such as selecting data sets, changing titles, or creating custom lists.
</t>
    </r>
    <r>
      <rPr>
        <b/>
        <sz val="14"/>
        <color theme="1"/>
        <rFont val="Segoe UI"/>
        <family val="2"/>
      </rPr>
      <t>Limitations</t>
    </r>
    <r>
      <rPr>
        <sz val="14"/>
        <color theme="1"/>
        <rFont val="Segoe UI"/>
        <family val="2"/>
      </rPr>
      <t xml:space="preserve">
Index Number Constraints: The index number must be between 1 and 254, limiting the number of selectable options.
Error Handling: If the index number is out of range or invalid, the function returns a #VALUE! error.
Static Value List: Values to choose from are static and must be predefined within the function.
Limited Scalability: For very large datasets or highly dynamic environments, the function may become cumbersome to manage.
</t>
    </r>
    <r>
      <rPr>
        <b/>
        <sz val="14"/>
        <color theme="1"/>
        <rFont val="Segoe UI"/>
        <family val="2"/>
      </rPr>
      <t>Conclusion</t>
    </r>
    <r>
      <rPr>
        <sz val="14"/>
        <color theme="1"/>
        <rFont val="Segoe UI"/>
        <family val="2"/>
      </rPr>
      <t xml:space="preserve">
The CHOOSE function is a powerful and flexible tool in Excel, ideal for simplifying decision-making processes and enhancing interactivity within spreadsheets. While it has some limitations, its ability to streamline complex conditions and improve formula readability makes it a valuable function for many Excel users.</t>
    </r>
  </si>
  <si>
    <t>Simple CHOOSE example</t>
  </si>
  <si>
    <t>Find out Rating Description for each employee</t>
  </si>
  <si>
    <t>EXAMPLE:</t>
  </si>
  <si>
    <t>INDEX NUM</t>
  </si>
  <si>
    <t>RESULT</t>
  </si>
  <si>
    <t>Find Out Total Pay For The Day</t>
  </si>
  <si>
    <r>
      <rPr>
        <b/>
        <i/>
        <sz val="11"/>
        <color theme="1"/>
        <rFont val="Calibri"/>
        <family val="2"/>
        <scheme val="minor"/>
      </rPr>
      <t xml:space="preserve">Note: </t>
    </r>
    <r>
      <rPr>
        <i/>
        <sz val="11"/>
        <color theme="1"/>
        <rFont val="Calibri"/>
        <family val="2"/>
        <scheme val="minor"/>
      </rPr>
      <t>No Commission for Sales below 20K</t>
    </r>
  </si>
  <si>
    <t>COMM % or FIXED RATE</t>
  </si>
  <si>
    <t>Months</t>
  </si>
  <si>
    <t>Chapter 3: OFFSET, HYPERLINK &amp; IMAGE</t>
  </si>
  <si>
    <r>
      <rPr>
        <b/>
        <sz val="14"/>
        <color theme="1"/>
        <rFont val="Segoe UI"/>
        <family val="2"/>
      </rPr>
      <t>OFFSET Function</t>
    </r>
    <r>
      <rPr>
        <sz val="14"/>
        <color theme="1"/>
        <rFont val="Segoe UI"/>
        <family val="2"/>
      </rPr>
      <t xml:space="preserve">
The OFFSET function in Excel returns a reference to a range that is a specified number of rows and columns from a starting cell or range. This reference can be a single cell or a range of cells, and it can be adjusted dynamically based on the parameters provided.
The syntax for the OFFSET function is as follows: OFFSET(reference, rows, cols, [height], [width])
</t>
    </r>
    <r>
      <rPr>
        <b/>
        <sz val="14"/>
        <color theme="1"/>
        <rFont val="Segoe UI"/>
        <family val="2"/>
      </rPr>
      <t>How It Works</t>
    </r>
    <r>
      <rPr>
        <sz val="14"/>
        <color theme="1"/>
        <rFont val="Segoe UI"/>
        <family val="2"/>
      </rPr>
      <t xml:space="preserve">
The OFFSET function essentially "moves" from a starting cell or range to a new location based on the specified number of rows and columns. It then returns a reference to a cell or range at that new location.
</t>
    </r>
    <r>
      <rPr>
        <b/>
        <sz val="14"/>
        <color theme="1"/>
        <rFont val="Segoe UI"/>
        <family val="2"/>
      </rPr>
      <t>Key Points</t>
    </r>
    <r>
      <rPr>
        <sz val="14"/>
        <color theme="1"/>
        <rFont val="Segoe UI"/>
        <family val="2"/>
      </rPr>
      <t xml:space="preserve">
Dynamic Range: OFFSET is often used to create dynamic ranges that can change in size and position based on input values. This is particularly useful in creating dynamic charts and reports.
Indirect Referencing: It allows for indirect referencing of cells and ranges, making formulas more flexible and adaptable to changes in the worksheet.
Volatile Function: OFFSET is a volatile function, meaning it recalculates every time the worksheet changes, which can impact performance in large or complex spreadsheets.
</t>
    </r>
    <r>
      <rPr>
        <b/>
        <sz val="14"/>
        <color theme="1"/>
        <rFont val="Segoe UI"/>
        <family val="2"/>
      </rPr>
      <t>Practical Uses</t>
    </r>
    <r>
      <rPr>
        <sz val="14"/>
        <color theme="1"/>
        <rFont val="Segoe UI"/>
        <family val="2"/>
      </rPr>
      <t xml:space="preserve">
Dynamic Named Ranges: Create named ranges that automatically adjust as data is added or removed.
Dynamic Data Validation Lists: Generate data validation lists that expand or contract based on the number of entries.
Dynamic Chart Data: Construct charts that update automatically when new data is added.
</t>
    </r>
    <r>
      <rPr>
        <b/>
        <sz val="14"/>
        <color theme="1"/>
        <rFont val="Segoe UI"/>
        <family val="2"/>
      </rPr>
      <t>HYPERLINK Function</t>
    </r>
    <r>
      <rPr>
        <sz val="14"/>
        <color theme="1"/>
        <rFont val="Segoe UI"/>
        <family val="2"/>
      </rPr>
      <t xml:space="preserve">
The HYPERLINK function creates a clickable link to a web page, file, or other cell within the workbook. It enhances navigation and connectivity within Excel documents.
</t>
    </r>
    <r>
      <rPr>
        <b/>
        <sz val="14"/>
        <color theme="1"/>
        <rFont val="Segoe UI"/>
        <family val="2"/>
      </rPr>
      <t>IMAGE Function</t>
    </r>
    <r>
      <rPr>
        <sz val="14"/>
        <color theme="1"/>
        <rFont val="Segoe UI"/>
        <family val="2"/>
      </rPr>
      <t xml:space="preserve">
The IMAGE function is used to embed pictures within a cell in Excel. It allows for visual representation of data, which can be crucial for presentations and reports, enhancing the overall understanding and appeal of the data.
These functions collectively enhance Excel’s capabilities in data management, navigation, and presentation.</t>
    </r>
  </si>
  <si>
    <t>Display Last Product sold with Date &amp; Units Sold</t>
  </si>
  <si>
    <t>Calculate Average Units Sold of Last 10 Orders</t>
  </si>
  <si>
    <t>July</t>
  </si>
  <si>
    <t>Display the Latest Month</t>
  </si>
  <si>
    <t>Horizontal OFFSET</t>
  </si>
  <si>
    <t xml:space="preserve">Create Dynamic Hyperlinks </t>
  </si>
  <si>
    <t>Display Images from URLs</t>
  </si>
  <si>
    <t>IMAGE URL</t>
  </si>
  <si>
    <t>Code</t>
  </si>
  <si>
    <t>Country Code</t>
  </si>
  <si>
    <t>INDEX, MATCH &amp; XLOOKUP</t>
  </si>
  <si>
    <t>Result</t>
  </si>
  <si>
    <t>PRODUCT</t>
  </si>
  <si>
    <t>SALES</t>
  </si>
  <si>
    <t>PRODUCTS</t>
  </si>
  <si>
    <t>YEAR</t>
  </si>
  <si>
    <t>Dynamic Table Range References</t>
  </si>
  <si>
    <t>Referencing Multiple Sheets</t>
  </si>
  <si>
    <t>Q1</t>
  </si>
  <si>
    <t>Q2</t>
  </si>
  <si>
    <t>Q3</t>
  </si>
  <si>
    <t>Q4</t>
  </si>
  <si>
    <t>East</t>
  </si>
  <si>
    <t>West</t>
  </si>
  <si>
    <t>North</t>
  </si>
  <si>
    <t>South</t>
  </si>
  <si>
    <t>Four-Dimensional Lookup</t>
  </si>
  <si>
    <t>REGION</t>
  </si>
  <si>
    <t>QUARTER</t>
  </si>
  <si>
    <t>TWO DIMENSIONAL LOOKUP</t>
  </si>
  <si>
    <t>Chapter 4: Complex Scenarios</t>
  </si>
  <si>
    <t>XLOOKUP FOR APPROXIMATE MATCHES</t>
  </si>
  <si>
    <t>XLOOKUP FOR WILDCARD SEARCHES</t>
  </si>
  <si>
    <t>MATCH PRODUCT</t>
  </si>
  <si>
    <t>MATCH YEAR</t>
  </si>
  <si>
    <t>INDEX w MATCH</t>
  </si>
  <si>
    <t>RIGHT TO LEFT LOOKUP</t>
  </si>
  <si>
    <t>Item Name</t>
  </si>
  <si>
    <t>VLOOKUP with INDIRECT</t>
  </si>
  <si>
    <t>Month</t>
  </si>
  <si>
    <t>Table_JAN</t>
  </si>
  <si>
    <t>Table_FEB</t>
  </si>
  <si>
    <t>Table_MAR</t>
  </si>
  <si>
    <t>Multi-Table Lookup using IFERROR</t>
  </si>
  <si>
    <t>Current_Employees</t>
  </si>
  <si>
    <t>Former_Employees</t>
  </si>
  <si>
    <t>Contractors</t>
  </si>
  <si>
    <t>Name</t>
  </si>
  <si>
    <t>Employee ID</t>
  </si>
  <si>
    <t>Department</t>
  </si>
  <si>
    <t>Business Unit</t>
  </si>
  <si>
    <t>Kyle Smith</t>
  </si>
  <si>
    <t>Noah Smith</t>
  </si>
  <si>
    <t>Oliver Smith</t>
  </si>
  <si>
    <t>David Roy</t>
  </si>
  <si>
    <t>James Rodriguez</t>
  </si>
  <si>
    <t>William Roberts</t>
  </si>
  <si>
    <t>Callum O'Sullivan</t>
  </si>
  <si>
    <t>Rhys O'Ryan</t>
  </si>
  <si>
    <t>Damian O'Neill</t>
  </si>
  <si>
    <t>Connor O'Kelly</t>
  </si>
  <si>
    <t>Charlie O'Connor</t>
  </si>
  <si>
    <t>Joe O'Brien</t>
  </si>
  <si>
    <t>Jake Murphy</t>
  </si>
  <si>
    <t>Ethan Miller</t>
  </si>
  <si>
    <t>Michael Martin</t>
  </si>
  <si>
    <t>James Li</t>
  </si>
  <si>
    <t>Joseph Lee</t>
  </si>
  <si>
    <t>Robert Lam</t>
  </si>
  <si>
    <t>Jack Jones</t>
  </si>
  <si>
    <t>William Jones</t>
  </si>
  <si>
    <t>Liam Johnson</t>
  </si>
  <si>
    <t>Oscar Evans</t>
  </si>
  <si>
    <t>Michael Davis</t>
  </si>
  <si>
    <t>Thomas Davies</t>
  </si>
  <si>
    <t>ID#-11005</t>
  </si>
  <si>
    <t>ID#-10064</t>
  </si>
  <si>
    <t>ID#-14027</t>
  </si>
  <si>
    <t>ID#-9384</t>
  </si>
  <si>
    <t>ID#-9095</t>
  </si>
  <si>
    <t>ID#-10514</t>
  </si>
  <si>
    <t>ID#-12908</t>
  </si>
  <si>
    <t>ID#-8540</t>
  </si>
  <si>
    <t>ID#-9042</t>
  </si>
  <si>
    <t>ID#-8822</t>
  </si>
  <si>
    <t>ID#-5403</t>
  </si>
  <si>
    <t>ID#-5801</t>
  </si>
  <si>
    <t>ID#-5454</t>
  </si>
  <si>
    <t>ID#-11108</t>
  </si>
  <si>
    <t>ID#-12765</t>
  </si>
  <si>
    <t>ID#-13832</t>
  </si>
  <si>
    <t>ID#-6461</t>
  </si>
  <si>
    <t>ID#-9184</t>
  </si>
  <si>
    <t>ID#-8425</t>
  </si>
  <si>
    <t>ID#-10373</t>
  </si>
  <si>
    <t>ID#-11045</t>
  </si>
  <si>
    <t>ID#-10263</t>
  </si>
  <si>
    <t>Marketing</t>
  </si>
  <si>
    <t>Information Technology (IT)</t>
  </si>
  <si>
    <t>Operations</t>
  </si>
  <si>
    <t>Human Resources (HR)</t>
  </si>
  <si>
    <t>Finance</t>
  </si>
  <si>
    <t>Customer Service</t>
  </si>
  <si>
    <t>William Gelbero</t>
  </si>
  <si>
    <t>Alexander Garcia</t>
  </si>
  <si>
    <t>Charles Gagnon</t>
  </si>
  <si>
    <t>Reece Byrne</t>
  </si>
  <si>
    <t>Jacob Brown</t>
  </si>
  <si>
    <t>Miami</t>
  </si>
  <si>
    <t>PRODUCT &amp; REGION</t>
  </si>
  <si>
    <t>YEAR &amp; QUARTER</t>
  </si>
  <si>
    <t>INDEX with MATCH</t>
  </si>
  <si>
    <t>In this chapter, we will delve into more intricate and advanced scenarios involving some of Excel's powerful functions: INDEX, MATCH, and XLOOKUP. These functions allow for highly flexible and sophisticated data lookups and can be combined in creative ways to solve complex problems. We will explore several advanced techniques, including right-to-left lookups, bottom-to-top searches, two-dimensional lookups, approximate matches, wildcard searches, dynamic table ranges, multi-sheet referencing, multi-table lookups, and even four-dimensional lookups.
1. Right-to-Left Lookup
While VLOOKUP is limited to searching from left to right, INDEX and MATCH, as well as XLOOKUP, allow for right-to-left lookups. This flexibility is essential for scenarios where the lookup value is located to the right of the return value.
2. Horizontal Range Lookup
Sometimes, you need to find the last occurrence of a value within a horizontal range. This can be achieved using INDEX and MATCH, as well as XLOOKUP.
3. Two-Dimensional Lookup
Two-dimensional lookups involve finding a value based on both a row and a column criteria. This can be achieved using INDEX and MATCH or XLOOKUP in combination with another XLOOKUP.
4. XLOOKUP for Approximate Matches
XLOOKUP can also handle approximate matches, which is useful for finding values within a range.
5. XLOOKUP for Wildcard Searches
XLOOKUP supports wildcard characters, allowing you to search for partial matches.
6. VLOOKUP with INDIRECT for Dynamic Table Range References and Referencing Multiple Sheets
Using INDIRECT with VLOOKUP allows for dynamic table range references, enabling lookups across multiple sheets or dynamically named ranges.
7. Multi-Table Lookup using IFERROR
When dealing with multiple tables, IFERROR can help perform lookups across these tables seamlessly.
8. Four-Dimensional Lookup using INDEX with MATCH and then XLOOKUP for the Same
Four-dimensional lookups involve combining multiple lookup techniques to find a value based on multiple criteria across different dimensions (e.g., product, region, time, and category).
In this chapter, we have covered a variety of advanced lookup techniques, providing you with the tools to tackle complex data scenarios in Excel. These methods enhance your ability to manipulate and analyze data efficiently, making you more adept at solving real-world problems with Excel's powerful functions.</t>
  </si>
  <si>
    <t>Single Function:</t>
  </si>
  <si>
    <t>sss</t>
  </si>
  <si>
    <t>change 2 links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</si>
</sst>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_);[Red]\(&quot;$&quot;#,##0.00\)"/>
    <numFmt numFmtId="164" formatCode="&quot;$&quot;#,##0;[Red]\-&quot;$&quot;#,##0"/>
    <numFmt numFmtId="165" formatCode="&quot;$&quot;#,##0.00;[Red]\-&quot;$&quot;#,##0.00"/>
    <numFmt numFmtId="166" formatCode="#&quot; °C&quot;"/>
    <numFmt numFmtId="167" formatCode="mm\/dd\/yyyy"/>
    <numFmt numFmtId="168" formatCode="#&quot; kms/hr&quot;"/>
    <numFmt numFmtId="169" formatCode="#&quot; units&quot;"/>
  </numFmts>
  <fonts count="28" x14ac:knownFonts="1">
    <font>
      <sz val="11"/>
      <color theme="1"/>
      <name val="Calibri"/>
      <family val="2"/>
      <scheme val="minor"/>
    </font>
    <font>
      <sz val="11"/>
      <color theme="1"/>
      <name val="Calibri"/>
      <family val="2"/>
      <scheme val="minor"/>
    </font>
    <font>
      <sz val="72"/>
      <color theme="0"/>
      <name val="Calibri Light"/>
      <family val="2"/>
      <scheme val="major"/>
    </font>
    <font>
      <sz val="54"/>
      <color theme="0"/>
      <name val="Segoe UI"/>
      <family val="2"/>
    </font>
    <font>
      <sz val="17"/>
      <color theme="0"/>
      <name val="Calibri"/>
      <family val="2"/>
      <scheme val="minor"/>
    </font>
    <font>
      <sz val="11"/>
      <color rgb="FF0B744D"/>
      <name val="Calibri"/>
      <family val="2"/>
      <scheme val="minor"/>
    </font>
    <font>
      <sz val="11"/>
      <color theme="9" tint="-0.499984740745262"/>
      <name val="Calibri"/>
      <family val="2"/>
      <scheme val="minor"/>
    </font>
    <font>
      <sz val="26"/>
      <color theme="0"/>
      <name val="Segoe UI"/>
      <family val="2"/>
    </font>
    <font>
      <sz val="14"/>
      <color theme="1"/>
      <name val="Segoe UI"/>
      <family val="2"/>
    </font>
    <font>
      <b/>
      <sz val="11"/>
      <color theme="1"/>
      <name val="Calibri"/>
      <family val="2"/>
      <scheme val="minor"/>
    </font>
    <font>
      <sz val="48"/>
      <color theme="0"/>
      <name val="Segoe UI"/>
      <family val="2"/>
    </font>
    <font>
      <u/>
      <sz val="11"/>
      <color theme="10"/>
      <name val="Calibri"/>
      <family val="2"/>
      <scheme val="minor"/>
    </font>
    <font>
      <u/>
      <sz val="12"/>
      <color theme="10"/>
      <name val="Calibri"/>
      <family val="2"/>
      <scheme val="minor"/>
    </font>
    <font>
      <sz val="11"/>
      <color theme="0"/>
      <name val="Calibri"/>
      <family val="2"/>
      <scheme val="minor"/>
    </font>
    <font>
      <b/>
      <sz val="26"/>
      <color theme="8" tint="-0.249977111117893"/>
      <name val="Calibri"/>
      <family val="2"/>
      <scheme val="minor"/>
    </font>
    <font>
      <b/>
      <sz val="15"/>
      <color theme="3"/>
      <name val="Calibri"/>
      <family val="2"/>
      <scheme val="minor"/>
    </font>
    <font>
      <b/>
      <sz val="11"/>
      <color theme="3"/>
      <name val="Calibri"/>
      <family val="2"/>
      <scheme val="minor"/>
    </font>
    <font>
      <b/>
      <sz val="11"/>
      <color theme="0"/>
      <name val="Segoe UI Light"/>
      <family val="2"/>
    </font>
    <font>
      <b/>
      <sz val="12"/>
      <color theme="1"/>
      <name val="Calibri"/>
      <family val="2"/>
      <scheme val="minor"/>
    </font>
    <font>
      <b/>
      <sz val="14"/>
      <color theme="1"/>
      <name val="Segoe UI"/>
      <family val="2"/>
    </font>
    <font>
      <i/>
      <sz val="11"/>
      <color theme="1"/>
      <name val="Calibri"/>
      <family val="2"/>
      <scheme val="minor"/>
    </font>
    <font>
      <b/>
      <sz val="11"/>
      <color theme="0"/>
      <name val="Calibri"/>
      <family val="2"/>
      <scheme val="minor"/>
    </font>
    <font>
      <b/>
      <i/>
      <sz val="11"/>
      <color theme="1"/>
      <name val="Calibri"/>
      <family val="2"/>
      <scheme val="minor"/>
    </font>
    <font>
      <b/>
      <sz val="13"/>
      <color theme="3"/>
      <name val="Calibri"/>
      <family val="2"/>
      <scheme val="minor"/>
    </font>
    <font>
      <b/>
      <sz val="11"/>
      <color rgb="FF3F3F3F"/>
      <name val="Calibri"/>
      <family val="2"/>
      <scheme val="minor"/>
    </font>
    <font>
      <b/>
      <sz val="11"/>
      <color rgb="FFFA7D00"/>
      <name val="Calibri"/>
      <family val="2"/>
      <scheme val="minor"/>
    </font>
    <font>
      <sz val="11"/>
      <color rgb="FFFF0000"/>
      <name val="Calibri"/>
      <family val="2"/>
      <scheme val="minor"/>
    </font>
    <font>
      <sz val="8"/>
      <name val="Calibri"/>
      <family val="2"/>
      <scheme val="minor"/>
    </font>
  </fonts>
  <fills count="16">
    <fill>
      <patternFill patternType="none"/>
    </fill>
    <fill>
      <patternFill patternType="gray125"/>
    </fill>
    <fill>
      <patternFill patternType="solid">
        <fgColor rgb="FF217346"/>
        <bgColor indexed="64"/>
      </patternFill>
    </fill>
    <fill>
      <patternFill patternType="solid">
        <fgColor theme="0"/>
        <bgColor indexed="64"/>
      </patternFill>
    </fill>
    <fill>
      <patternFill patternType="solid">
        <fgColor theme="4"/>
      </patternFill>
    </fill>
    <fill>
      <patternFill patternType="solid">
        <fgColor rgb="FF227447"/>
        <bgColor theme="9"/>
      </patternFill>
    </fill>
    <fill>
      <patternFill patternType="solid">
        <fgColor rgb="FFA5A5A5"/>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9"/>
      </patternFill>
    </fill>
    <fill>
      <patternFill patternType="solid">
        <fgColor theme="9" tint="0.79998168889431442"/>
        <bgColor indexed="65"/>
      </patternFill>
    </fill>
    <fill>
      <patternFill patternType="solid">
        <fgColor rgb="FFF2F2F2"/>
      </patternFill>
    </fill>
    <fill>
      <patternFill patternType="solid">
        <fgColor theme="5" tint="0.39997558519241921"/>
        <bgColor indexed="65"/>
      </patternFill>
    </fill>
    <fill>
      <patternFill patternType="solid">
        <fgColor theme="7" tint="0.39997558519241921"/>
        <bgColor indexed="65"/>
      </patternFill>
    </fill>
    <fill>
      <patternFill patternType="solid">
        <fgColor theme="8" tint="0.39997558519241921"/>
        <bgColor indexed="65"/>
      </patternFill>
    </fill>
  </fills>
  <borders count="38">
    <border>
      <left/>
      <right/>
      <top/>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diagonal/>
    </border>
    <border>
      <left/>
      <right style="thin">
        <color theme="4" tint="-0.499984740745262"/>
      </right>
      <top/>
      <bottom/>
      <diagonal/>
    </border>
    <border>
      <left style="thin">
        <color theme="4" tint="-0.499984740745262"/>
      </left>
      <right/>
      <top/>
      <bottom style="thin">
        <color theme="4" tint="-0.499984740745262"/>
      </bottom>
      <diagonal/>
    </border>
    <border>
      <left/>
      <right/>
      <top/>
      <bottom style="thin">
        <color theme="4" tint="-0.499984740745262"/>
      </bottom>
      <diagonal/>
    </border>
    <border>
      <left/>
      <right style="thin">
        <color theme="4" tint="-0.499984740745262"/>
      </right>
      <top/>
      <bottom style="thin">
        <color theme="4" tint="-0.499984740745262"/>
      </bottom>
      <diagonal/>
    </border>
    <border>
      <left style="thin">
        <color indexed="64"/>
      </left>
      <right style="thin">
        <color indexed="64"/>
      </right>
      <top style="thin">
        <color indexed="64"/>
      </top>
      <bottom style="thin">
        <color indexed="64"/>
      </bottom>
      <diagonal/>
    </border>
    <border>
      <left/>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right/>
      <top/>
      <bottom style="thick">
        <color theme="4"/>
      </bottom>
      <diagonal/>
    </border>
    <border>
      <left/>
      <right/>
      <top/>
      <bottom style="medium">
        <color theme="4" tint="0.3999755851924192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theme="1"/>
      </top>
      <bottom style="medium">
        <color theme="1"/>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style="thin">
        <color rgb="FF7F7F7F"/>
      </right>
      <top style="thin">
        <color rgb="FF7F7F7F"/>
      </top>
      <bottom style="thin">
        <color rgb="FF7F7F7F"/>
      </bottom>
      <diagonal/>
    </border>
  </borders>
  <cellStyleXfs count="22">
    <xf numFmtId="0" fontId="0" fillId="0" borderId="0"/>
    <xf numFmtId="0" fontId="2" fillId="2" borderId="0" applyNumberFormat="0" applyBorder="0" applyProtection="0">
      <alignment horizontal="left" indent="1"/>
    </xf>
    <xf numFmtId="0" fontId="1" fillId="0" borderId="0"/>
    <xf numFmtId="0" fontId="4" fillId="2" borderId="0" applyNumberFormat="0" applyProtection="0">
      <alignment horizontal="left" wrapText="1" indent="4"/>
    </xf>
    <xf numFmtId="0" fontId="5" fillId="2" borderId="0" applyNumberFormat="0" applyProtection="0">
      <alignment horizontal="left" wrapText="1" indent="4"/>
    </xf>
    <xf numFmtId="0" fontId="11" fillId="0" borderId="0" applyNumberFormat="0" applyFill="0" applyBorder="0" applyAlignment="0" applyProtection="0"/>
    <xf numFmtId="0" fontId="13" fillId="4" borderId="0" applyNumberFormat="0" applyBorder="0" applyAlignment="0" applyProtection="0"/>
    <xf numFmtId="0" fontId="15" fillId="0" borderId="22" applyNumberFormat="0" applyFill="0" applyAlignment="0" applyProtection="0"/>
    <xf numFmtId="0" fontId="16" fillId="0" borderId="23" applyNumberFormat="0" applyFill="0" applyAlignment="0" applyProtection="0"/>
    <xf numFmtId="0" fontId="21" fillId="6" borderId="33" applyNumberFormat="0" applyAlignment="0" applyProtection="0"/>
    <xf numFmtId="0" fontId="1" fillId="7" borderId="0" applyNumberFormat="0" applyBorder="0" applyAlignment="0" applyProtection="0"/>
    <xf numFmtId="0" fontId="13" fillId="8" borderId="0" applyNumberFormat="0" applyBorder="0" applyAlignment="0" applyProtection="0"/>
    <xf numFmtId="0" fontId="1" fillId="9" borderId="0" applyNumberFormat="0" applyBorder="0" applyAlignment="0" applyProtection="0"/>
    <xf numFmtId="0" fontId="13" fillId="10" borderId="0" applyNumberFormat="0" applyBorder="0" applyAlignment="0" applyProtection="0"/>
    <xf numFmtId="0" fontId="1" fillId="11" borderId="0" applyNumberFormat="0" applyBorder="0" applyAlignment="0" applyProtection="0"/>
    <xf numFmtId="0" fontId="23" fillId="0" borderId="34" applyNumberFormat="0" applyFill="0" applyAlignment="0" applyProtection="0"/>
    <xf numFmtId="0" fontId="24" fillId="12" borderId="36" applyNumberFormat="0" applyAlignment="0" applyProtection="0"/>
    <xf numFmtId="0" fontId="25" fillId="12" borderId="35" applyNumberFormat="0" applyAlignment="0" applyProtection="0"/>
    <xf numFmtId="0" fontId="16" fillId="0" borderId="0" applyNumberFormat="0" applyFill="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cellStyleXfs>
  <cellXfs count="147">
    <xf numFmtId="0" fontId="0" fillId="0" borderId="0" xfId="0"/>
    <xf numFmtId="0" fontId="3" fillId="2" borderId="0" xfId="1" applyFont="1">
      <alignment horizontal="left" indent="1"/>
    </xf>
    <xf numFmtId="0" fontId="1" fillId="0" borderId="0" xfId="2"/>
    <xf numFmtId="0" fontId="4" fillId="2" borderId="0" xfId="3">
      <alignment horizontal="left" wrapText="1" indent="4"/>
    </xf>
    <xf numFmtId="0" fontId="5" fillId="2" borderId="0" xfId="4">
      <alignment horizontal="left" wrapText="1" indent="4"/>
    </xf>
    <xf numFmtId="0" fontId="0" fillId="3" borderId="0" xfId="0" applyFill="1"/>
    <xf numFmtId="0" fontId="9" fillId="0" borderId="9" xfId="0" applyFont="1" applyBorder="1"/>
    <xf numFmtId="0" fontId="0" fillId="0" borderId="9" xfId="0" applyBorder="1"/>
    <xf numFmtId="0" fontId="9" fillId="0" borderId="0" xfId="0" applyFont="1"/>
    <xf numFmtId="0" fontId="6" fillId="2" borderId="10" xfId="0" applyFont="1" applyFill="1" applyBorder="1"/>
    <xf numFmtId="0" fontId="7" fillId="2" borderId="10" xfId="0" applyFont="1" applyFill="1" applyBorder="1" applyAlignment="1">
      <alignment vertical="center"/>
    </xf>
    <xf numFmtId="0" fontId="10" fillId="2" borderId="0" xfId="1" applyFont="1" applyAlignment="1">
      <alignment horizontal="center" vertical="center"/>
    </xf>
    <xf numFmtId="0" fontId="4" fillId="2" borderId="0" xfId="3" applyAlignment="1">
      <alignment horizontal="left" vertical="center" wrapText="1"/>
    </xf>
    <xf numFmtId="166" fontId="0" fillId="0" borderId="0" xfId="0" applyNumberFormat="1"/>
    <xf numFmtId="0" fontId="0" fillId="0" borderId="0" xfId="0" applyAlignment="1">
      <alignment horizontal="center" vertical="center"/>
    </xf>
    <xf numFmtId="165" fontId="0" fillId="0" borderId="0" xfId="0" applyNumberFormat="1"/>
    <xf numFmtId="164" fontId="0" fillId="0" borderId="0" xfId="0" applyNumberFormat="1"/>
    <xf numFmtId="15" fontId="0" fillId="0" borderId="0" xfId="0" applyNumberFormat="1"/>
    <xf numFmtId="0" fontId="0" fillId="0" borderId="0" xfId="0" applyAlignment="1">
      <alignment horizontal="center"/>
    </xf>
    <xf numFmtId="167" fontId="0" fillId="0" borderId="0" xfId="0" applyNumberFormat="1"/>
    <xf numFmtId="9" fontId="0" fillId="0" borderId="9" xfId="0" applyNumberFormat="1" applyBorder="1"/>
    <xf numFmtId="164" fontId="0" fillId="0" borderId="9" xfId="0" applyNumberFormat="1" applyBorder="1"/>
    <xf numFmtId="164" fontId="0" fillId="0" borderId="9" xfId="0" applyNumberFormat="1" applyBorder="1" applyAlignment="1">
      <alignment horizontal="center"/>
    </xf>
    <xf numFmtId="3" fontId="0" fillId="0" borderId="9" xfId="0" applyNumberFormat="1" applyBorder="1" applyAlignment="1">
      <alignment horizontal="center"/>
    </xf>
    <xf numFmtId="164" fontId="0" fillId="0" borderId="0" xfId="0" applyNumberFormat="1" applyAlignment="1">
      <alignment horizontal="center"/>
    </xf>
    <xf numFmtId="0" fontId="11" fillId="0" borderId="0" xfId="5"/>
    <xf numFmtId="0" fontId="13" fillId="4" borderId="9" xfId="6" applyBorder="1" applyAlignment="1">
      <alignment horizontal="center"/>
    </xf>
    <xf numFmtId="0" fontId="14" fillId="0" borderId="18" xfId="0" applyFont="1" applyBorder="1" applyAlignment="1">
      <alignment horizontal="center" vertical="center" wrapText="1"/>
    </xf>
    <xf numFmtId="0" fontId="11" fillId="0" borderId="19" xfId="5" applyBorder="1" applyAlignment="1">
      <alignment wrapText="1"/>
    </xf>
    <xf numFmtId="0" fontId="13" fillId="4" borderId="20" xfId="6" applyBorder="1" applyAlignment="1">
      <alignment horizontal="center"/>
    </xf>
    <xf numFmtId="0" fontId="0" fillId="0" borderId="21" xfId="0" applyBorder="1"/>
    <xf numFmtId="0" fontId="7" fillId="2" borderId="10" xfId="0" applyFont="1" applyFill="1" applyBorder="1" applyAlignment="1">
      <alignment horizontal="center" vertical="center"/>
    </xf>
    <xf numFmtId="0" fontId="15" fillId="0" borderId="22" xfId="7"/>
    <xf numFmtId="15" fontId="0" fillId="0" borderId="9" xfId="0" applyNumberFormat="1" applyBorder="1"/>
    <xf numFmtId="0" fontId="17" fillId="5" borderId="32" xfId="0" applyFont="1" applyFill="1" applyBorder="1" applyAlignment="1">
      <alignment horizontal="center" vertical="center" wrapText="1"/>
    </xf>
    <xf numFmtId="0" fontId="16" fillId="0" borderId="23" xfId="8"/>
    <xf numFmtId="0" fontId="0" fillId="0" borderId="0" xfId="0" applyAlignment="1">
      <alignment horizontal="center" vertical="center" wrapText="1"/>
    </xf>
    <xf numFmtId="165" fontId="0" fillId="0" borderId="9" xfId="0" applyNumberFormat="1" applyBorder="1"/>
    <xf numFmtId="0" fontId="18" fillId="0" borderId="0" xfId="0" applyFont="1"/>
    <xf numFmtId="166" fontId="0" fillId="0" borderId="9" xfId="0" applyNumberFormat="1" applyBorder="1" applyAlignment="1">
      <alignment horizontal="center" vertical="center"/>
    </xf>
    <xf numFmtId="164" fontId="0" fillId="0" borderId="0" xfId="0" applyNumberFormat="1" applyAlignment="1">
      <alignment horizontal="center" vertical="center"/>
    </xf>
    <xf numFmtId="9" fontId="0" fillId="0" borderId="0" xfId="0" applyNumberFormat="1" applyAlignment="1">
      <alignment horizontal="center" vertical="center"/>
    </xf>
    <xf numFmtId="0" fontId="20" fillId="0" borderId="0" xfId="0" applyFont="1"/>
    <xf numFmtId="8" fontId="0" fillId="0" borderId="0" xfId="0" applyNumberFormat="1"/>
    <xf numFmtId="0" fontId="8" fillId="0" borderId="0" xfId="0" applyFont="1" applyAlignment="1">
      <alignment vertical="top" wrapText="1"/>
    </xf>
    <xf numFmtId="0" fontId="8" fillId="0" borderId="0" xfId="0" applyFont="1" applyAlignment="1">
      <alignment horizontal="left" vertical="center" wrapText="1"/>
    </xf>
    <xf numFmtId="0" fontId="8" fillId="0" borderId="0" xfId="0" applyFont="1" applyAlignment="1">
      <alignment vertical="center" wrapText="1"/>
    </xf>
    <xf numFmtId="0" fontId="9" fillId="0" borderId="0" xfId="0" applyFont="1" applyAlignment="1">
      <alignment horizontal="center" vertical="center"/>
    </xf>
    <xf numFmtId="0" fontId="0" fillId="0" borderId="9" xfId="0" applyBorder="1" applyAlignment="1">
      <alignment horizontal="center"/>
    </xf>
    <xf numFmtId="0" fontId="20" fillId="0" borderId="0" xfId="0" applyFont="1" applyAlignment="1">
      <alignment horizontal="center"/>
    </xf>
    <xf numFmtId="164" fontId="20" fillId="0" borderId="0" xfId="0" applyNumberFormat="1" applyFont="1" applyAlignment="1">
      <alignment horizontal="center"/>
    </xf>
    <xf numFmtId="0" fontId="22" fillId="0" borderId="0" xfId="0" applyFont="1" applyAlignment="1">
      <alignment horizontal="center"/>
    </xf>
    <xf numFmtId="165" fontId="0" fillId="0" borderId="9" xfId="0" applyNumberFormat="1" applyBorder="1" applyAlignment="1">
      <alignment horizontal="center"/>
    </xf>
    <xf numFmtId="167" fontId="0" fillId="0" borderId="9" xfId="0" applyNumberFormat="1" applyBorder="1"/>
    <xf numFmtId="0" fontId="21" fillId="6" borderId="33" xfId="9" applyAlignment="1">
      <alignment horizontal="center" vertical="center" wrapText="1"/>
    </xf>
    <xf numFmtId="0" fontId="9" fillId="0" borderId="0" xfId="0" applyFont="1" applyAlignment="1">
      <alignment horizontal="center" vertical="center" wrapText="1"/>
    </xf>
    <xf numFmtId="3" fontId="0" fillId="0" borderId="9" xfId="0" applyNumberFormat="1" applyBorder="1"/>
    <xf numFmtId="0" fontId="13" fillId="4" borderId="9" xfId="6" applyBorder="1" applyAlignment="1">
      <alignment horizontal="center" wrapText="1"/>
    </xf>
    <xf numFmtId="0" fontId="13" fillId="8" borderId="9" xfId="11" applyBorder="1" applyAlignment="1">
      <alignment horizontal="center" wrapText="1"/>
    </xf>
    <xf numFmtId="0" fontId="13" fillId="10" borderId="9" xfId="13" applyBorder="1" applyAlignment="1">
      <alignment horizontal="center" wrapText="1"/>
    </xf>
    <xf numFmtId="164" fontId="1" fillId="7" borderId="9" xfId="10" applyNumberFormat="1" applyBorder="1" applyAlignment="1">
      <alignment horizontal="center"/>
    </xf>
    <xf numFmtId="164" fontId="1" fillId="9" borderId="9" xfId="12" applyNumberFormat="1" applyBorder="1" applyAlignment="1">
      <alignment horizontal="center"/>
    </xf>
    <xf numFmtId="164" fontId="1" fillId="11" borderId="9" xfId="14" applyNumberFormat="1" applyBorder="1" applyAlignment="1">
      <alignment horizontal="center"/>
    </xf>
    <xf numFmtId="3" fontId="0" fillId="0" borderId="0" xfId="0" applyNumberFormat="1" applyAlignment="1">
      <alignment horizontal="center"/>
    </xf>
    <xf numFmtId="8" fontId="0" fillId="0" borderId="9" xfId="0" applyNumberFormat="1" applyBorder="1"/>
    <xf numFmtId="0" fontId="25" fillId="12" borderId="35" xfId="17"/>
    <xf numFmtId="15" fontId="25" fillId="12" borderId="35" xfId="17" applyNumberFormat="1"/>
    <xf numFmtId="0" fontId="21" fillId="6" borderId="33" xfId="9" applyAlignment="1">
      <alignment horizontal="center"/>
    </xf>
    <xf numFmtId="169" fontId="25" fillId="12" borderId="35" xfId="17" applyNumberFormat="1"/>
    <xf numFmtId="0" fontId="23" fillId="0" borderId="34" xfId="15"/>
    <xf numFmtId="0" fontId="24" fillId="12" borderId="36" xfId="16"/>
    <xf numFmtId="0" fontId="24" fillId="12" borderId="36" xfId="16" applyAlignment="1">
      <alignment horizontal="center"/>
    </xf>
    <xf numFmtId="168" fontId="0" fillId="0" borderId="9" xfId="0" applyNumberFormat="1" applyBorder="1" applyAlignment="1">
      <alignment horizontal="center"/>
    </xf>
    <xf numFmtId="0" fontId="0" fillId="0" borderId="19" xfId="0" applyBorder="1"/>
    <xf numFmtId="168" fontId="0" fillId="0" borderId="18" xfId="0" applyNumberFormat="1" applyBorder="1"/>
    <xf numFmtId="0" fontId="0" fillId="0" borderId="26" xfId="0" applyBorder="1"/>
    <xf numFmtId="168" fontId="0" fillId="0" borderId="24" xfId="0" applyNumberFormat="1" applyBorder="1"/>
    <xf numFmtId="0" fontId="25" fillId="12" borderId="9" xfId="17" applyBorder="1"/>
    <xf numFmtId="0" fontId="9" fillId="0" borderId="29" xfId="0" applyFont="1" applyBorder="1" applyAlignment="1">
      <alignment horizontal="center" vertical="center"/>
    </xf>
    <xf numFmtId="0" fontId="9" fillId="0" borderId="31" xfId="0" applyFont="1" applyBorder="1" applyAlignment="1">
      <alignment horizontal="center" vertical="center"/>
    </xf>
    <xf numFmtId="0" fontId="0" fillId="0" borderId="31" xfId="0" applyBorder="1" applyAlignment="1">
      <alignment horizontal="center" vertical="center"/>
    </xf>
    <xf numFmtId="0" fontId="0" fillId="0" borderId="29" xfId="0" applyBorder="1" applyAlignment="1">
      <alignment horizontal="center" vertical="center"/>
    </xf>
    <xf numFmtId="166" fontId="0" fillId="0" borderId="19" xfId="0" applyNumberFormat="1" applyBorder="1" applyAlignment="1">
      <alignment horizontal="center"/>
    </xf>
    <xf numFmtId="0" fontId="0" fillId="0" borderId="18" xfId="0" applyBorder="1" applyAlignment="1">
      <alignment horizontal="center"/>
    </xf>
    <xf numFmtId="166" fontId="0" fillId="0" borderId="26" xfId="0" applyNumberFormat="1" applyBorder="1" applyAlignment="1">
      <alignment horizontal="center"/>
    </xf>
    <xf numFmtId="0" fontId="0" fillId="0" borderId="24" xfId="0" applyBorder="1" applyAlignment="1">
      <alignment horizontal="center"/>
    </xf>
    <xf numFmtId="0" fontId="13" fillId="0" borderId="0" xfId="0" applyFont="1"/>
    <xf numFmtId="0" fontId="0" fillId="0" borderId="28" xfId="0" applyBorder="1"/>
    <xf numFmtId="0" fontId="25" fillId="12" borderId="35" xfId="17" applyNumberFormat="1"/>
    <xf numFmtId="0" fontId="24" fillId="12" borderId="36" xfId="16" applyAlignment="1">
      <alignment horizontal="center" vertical="center"/>
    </xf>
    <xf numFmtId="0" fontId="21" fillId="6" borderId="33" xfId="9" applyAlignment="1">
      <alignment horizontal="center" vertical="center"/>
    </xf>
    <xf numFmtId="0" fontId="13" fillId="4" borderId="9" xfId="6" applyBorder="1" applyAlignment="1">
      <alignment horizontal="center" vertical="center"/>
    </xf>
    <xf numFmtId="0" fontId="13" fillId="10" borderId="9" xfId="13" applyBorder="1" applyAlignment="1">
      <alignment horizontal="center" vertical="center"/>
    </xf>
    <xf numFmtId="0" fontId="13" fillId="4" borderId="20" xfId="6" applyBorder="1" applyAlignment="1">
      <alignment horizontal="center" vertical="center"/>
    </xf>
    <xf numFmtId="0" fontId="13" fillId="10" borderId="20" xfId="13" applyBorder="1" applyAlignment="1">
      <alignment horizontal="center" vertical="center"/>
    </xf>
    <xf numFmtId="0" fontId="1" fillId="13" borderId="9" xfId="19" applyBorder="1"/>
    <xf numFmtId="0" fontId="1" fillId="13" borderId="9" xfId="19" applyBorder="1" applyAlignment="1">
      <alignment horizontal="center" vertical="center"/>
    </xf>
    <xf numFmtId="0" fontId="1" fillId="14" borderId="9" xfId="20" applyBorder="1"/>
    <xf numFmtId="0" fontId="1" fillId="14" borderId="9" xfId="20" applyBorder="1" applyAlignment="1">
      <alignment horizontal="center" vertical="center"/>
    </xf>
    <xf numFmtId="0" fontId="1" fillId="15" borderId="9" xfId="21" applyBorder="1"/>
    <xf numFmtId="0" fontId="1" fillId="15" borderId="9" xfId="21" applyBorder="1" applyAlignment="1">
      <alignment horizontal="center" vertical="center"/>
    </xf>
    <xf numFmtId="0" fontId="0" fillId="0" borderId="9" xfId="0" applyBorder="1" applyAlignment="1">
      <alignment horizontal="center" vertical="center"/>
    </xf>
    <xf numFmtId="0" fontId="26" fillId="0" borderId="0" xfId="0" applyFont="1"/>
    <xf numFmtId="0" fontId="25" fillId="12" borderId="37" xfId="17" applyBorder="1"/>
    <xf numFmtId="0" fontId="12" fillId="3" borderId="11" xfId="5" applyFont="1" applyFill="1" applyBorder="1" applyAlignment="1">
      <alignment horizontal="center" vertical="center" wrapText="1"/>
    </xf>
    <xf numFmtId="0" fontId="12" fillId="3" borderId="12" xfId="5" applyFont="1" applyFill="1" applyBorder="1" applyAlignment="1">
      <alignment horizontal="center" vertical="center" wrapText="1"/>
    </xf>
    <xf numFmtId="0" fontId="12" fillId="3" borderId="13" xfId="5" applyFont="1" applyFill="1" applyBorder="1" applyAlignment="1">
      <alignment horizontal="center" vertical="center" wrapText="1"/>
    </xf>
    <xf numFmtId="0" fontId="12" fillId="3" borderId="14" xfId="5" applyFont="1" applyFill="1" applyBorder="1" applyAlignment="1">
      <alignment horizontal="center" vertical="center" wrapText="1"/>
    </xf>
    <xf numFmtId="0" fontId="12" fillId="3" borderId="0" xfId="5" applyFont="1" applyFill="1" applyBorder="1" applyAlignment="1">
      <alignment horizontal="center" vertical="center" wrapText="1"/>
    </xf>
    <xf numFmtId="0" fontId="12" fillId="3" borderId="15" xfId="5" applyFont="1" applyFill="1" applyBorder="1" applyAlignment="1">
      <alignment horizontal="center" vertical="center" wrapText="1"/>
    </xf>
    <xf numFmtId="0" fontId="12" fillId="3" borderId="16" xfId="5" applyFont="1" applyFill="1" applyBorder="1" applyAlignment="1">
      <alignment horizontal="center" vertical="center" wrapText="1"/>
    </xf>
    <xf numFmtId="0" fontId="12" fillId="3" borderId="10" xfId="5" applyFont="1" applyFill="1" applyBorder="1" applyAlignment="1">
      <alignment horizontal="center" vertical="center" wrapText="1"/>
    </xf>
    <xf numFmtId="0" fontId="12" fillId="3" borderId="17" xfId="5" applyFont="1" applyFill="1" applyBorder="1" applyAlignment="1">
      <alignment horizontal="center" vertical="center" wrapText="1"/>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3" borderId="0" xfId="0" applyFill="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8" xfId="0" applyFill="1" applyBorder="1" applyAlignment="1">
      <alignment horizontal="center"/>
    </xf>
    <xf numFmtId="0" fontId="8" fillId="0" borderId="24" xfId="0" applyFont="1" applyBorder="1" applyAlignment="1">
      <alignment horizontal="left" vertical="top" wrapText="1"/>
    </xf>
    <xf numFmtId="0" fontId="8" fillId="0" borderId="25" xfId="0" applyFont="1" applyBorder="1" applyAlignment="1">
      <alignment horizontal="left" vertical="top" wrapText="1"/>
    </xf>
    <xf numFmtId="0" fontId="8" fillId="0" borderId="26" xfId="0" applyFont="1" applyBorder="1" applyAlignment="1">
      <alignment horizontal="left" vertical="top" wrapText="1"/>
    </xf>
    <xf numFmtId="0" fontId="8" fillId="0" borderId="27" xfId="0" applyFont="1" applyBorder="1" applyAlignment="1">
      <alignment horizontal="left" vertical="top" wrapText="1"/>
    </xf>
    <xf numFmtId="0" fontId="8" fillId="0" borderId="0" xfId="0" applyFont="1" applyAlignment="1">
      <alignment horizontal="left" vertical="top" wrapText="1"/>
    </xf>
    <xf numFmtId="0" fontId="8" fillId="0" borderId="28" xfId="0" applyFont="1" applyBorder="1" applyAlignment="1">
      <alignment horizontal="left" vertical="top" wrapText="1"/>
    </xf>
    <xf numFmtId="0" fontId="8" fillId="0" borderId="29" xfId="0" applyFont="1" applyBorder="1" applyAlignment="1">
      <alignment horizontal="left" vertical="top" wrapText="1"/>
    </xf>
    <xf numFmtId="0" fontId="8" fillId="0" borderId="30" xfId="0" applyFont="1" applyBorder="1" applyAlignment="1">
      <alignment horizontal="left" vertical="top" wrapText="1"/>
    </xf>
    <xf numFmtId="0" fontId="8" fillId="0" borderId="31" xfId="0" applyFont="1" applyBorder="1" applyAlignment="1">
      <alignment horizontal="left" vertical="top" wrapText="1"/>
    </xf>
    <xf numFmtId="0" fontId="8" fillId="0" borderId="24" xfId="0" applyFont="1" applyBorder="1" applyAlignment="1">
      <alignment horizontal="left" vertical="center" wrapText="1"/>
    </xf>
    <xf numFmtId="0" fontId="8" fillId="0" borderId="25" xfId="0" applyFont="1" applyBorder="1" applyAlignment="1">
      <alignment horizontal="left" vertical="center" wrapText="1"/>
    </xf>
    <xf numFmtId="0" fontId="8" fillId="0" borderId="26" xfId="0" applyFont="1" applyBorder="1" applyAlignment="1">
      <alignment horizontal="left" vertical="center" wrapText="1"/>
    </xf>
    <xf numFmtId="0" fontId="8" fillId="0" borderId="27" xfId="0" applyFont="1" applyBorder="1" applyAlignment="1">
      <alignment horizontal="left" vertical="center" wrapText="1"/>
    </xf>
    <xf numFmtId="0" fontId="8" fillId="0" borderId="0" xfId="0" applyFont="1" applyAlignment="1">
      <alignment horizontal="left" vertical="center" wrapText="1"/>
    </xf>
    <xf numFmtId="0" fontId="8" fillId="0" borderId="28" xfId="0" applyFont="1" applyBorder="1" applyAlignment="1">
      <alignment horizontal="left" vertical="center" wrapText="1"/>
    </xf>
    <xf numFmtId="0" fontId="8" fillId="0" borderId="29" xfId="0" applyFont="1" applyBorder="1" applyAlignment="1">
      <alignment horizontal="left" vertical="center" wrapText="1"/>
    </xf>
    <xf numFmtId="0" fontId="8" fillId="0" borderId="30" xfId="0" applyFont="1" applyBorder="1" applyAlignment="1">
      <alignment horizontal="left" vertical="center" wrapText="1"/>
    </xf>
    <xf numFmtId="0" fontId="8" fillId="0" borderId="31" xfId="0" applyFont="1" applyBorder="1" applyAlignment="1">
      <alignment horizontal="left" vertical="center" wrapText="1"/>
    </xf>
    <xf numFmtId="0" fontId="8" fillId="0" borderId="9" xfId="0" applyFont="1" applyBorder="1" applyAlignment="1">
      <alignment horizontal="left" vertical="center" wrapText="1"/>
    </xf>
    <xf numFmtId="0" fontId="24" fillId="12" borderId="36" xfId="16" applyAlignment="1">
      <alignment horizontal="center" vertical="center" textRotation="90"/>
    </xf>
    <xf numFmtId="0" fontId="24" fillId="12" borderId="36" xfId="16" applyAlignment="1">
      <alignment horizontal="center" vertical="center"/>
    </xf>
    <xf numFmtId="0" fontId="16" fillId="0" borderId="18" xfId="18" applyBorder="1" applyAlignment="1">
      <alignment horizontal="center"/>
    </xf>
    <xf numFmtId="0" fontId="16" fillId="0" borderId="19" xfId="18" applyBorder="1" applyAlignment="1">
      <alignment horizontal="center"/>
    </xf>
    <xf numFmtId="0" fontId="21" fillId="6" borderId="33" xfId="9" applyAlignment="1">
      <alignment horizontal="center" vertical="center"/>
    </xf>
    <xf numFmtId="0" fontId="16" fillId="0" borderId="9" xfId="18" applyBorder="1" applyAlignment="1">
      <alignment horizontal="center"/>
    </xf>
  </cellXfs>
  <cellStyles count="22">
    <cellStyle name="20% - Accent1" xfId="10" builtinId="30"/>
    <cellStyle name="20% - Accent2" xfId="12" builtinId="34"/>
    <cellStyle name="20% - Accent6" xfId="14" builtinId="50"/>
    <cellStyle name="60% - Accent2" xfId="19" builtinId="36"/>
    <cellStyle name="60% - Accent4" xfId="20" builtinId="44"/>
    <cellStyle name="60% - Accent5" xfId="21" builtinId="48"/>
    <cellStyle name="Accent1" xfId="6" builtinId="29"/>
    <cellStyle name="Accent2" xfId="11" builtinId="33"/>
    <cellStyle name="Accent6" xfId="13" builtinId="49"/>
    <cellStyle name="Calculation" xfId="17" builtinId="22"/>
    <cellStyle name="Check Cell" xfId="9" builtinId="23"/>
    <cellStyle name="Heading 1" xfId="7" builtinId="16"/>
    <cellStyle name="Heading 1 2" xfId="3" xr:uid="{A9F40DEA-C792-44E5-A98F-4E760663C2C8}"/>
    <cellStyle name="Heading 2" xfId="15" builtinId="17"/>
    <cellStyle name="Heading 2 2" xfId="4" xr:uid="{B58DB675-935E-4D27-80E5-7E4C21E3E039}"/>
    <cellStyle name="Heading 3" xfId="8" builtinId="18"/>
    <cellStyle name="Heading 4" xfId="18" builtinId="19"/>
    <cellStyle name="Hyperlink" xfId="5" builtinId="8"/>
    <cellStyle name="Normal" xfId="0" builtinId="0"/>
    <cellStyle name="Normal 2" xfId="2" xr:uid="{FD4333ED-E28F-4990-9EFE-2B2488562303}"/>
    <cellStyle name="Output" xfId="16" builtinId="21"/>
    <cellStyle name="Title 2" xfId="1" xr:uid="{EDB15538-F3BD-417C-8CCA-DAA7B1E40A32}"/>
  </cellStyles>
  <dxfs count="59">
    <dxf>
      <numFmt numFmtId="168" formatCode="#&quot; kms/hr&quot;"/>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alignment horizontal="center" vertical="bottom"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numFmt numFmtId="166" formatCode="#&quot; °C&quo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rgb="FF000000"/>
        </top>
      </border>
    </dxf>
    <dxf>
      <border diagonalUp="0" diagonalDown="0">
        <left style="thin">
          <color rgb="FF000000"/>
        </left>
        <right style="thin">
          <color rgb="FF000000"/>
        </right>
        <top style="thin">
          <color rgb="FF000000"/>
        </top>
        <bottom style="thin">
          <color rgb="FF000000"/>
        </bottom>
      </border>
    </dxf>
    <dxf>
      <alignment horizontal="center" vertical="bottom" textRotation="0" wrapText="0" indent="0" justifyLastLine="0" shrinkToFit="0" readingOrder="0"/>
    </dxf>
    <dxf>
      <border>
        <bottom style="thin">
          <color rgb="FF000000"/>
        </bottom>
      </border>
    </dxf>
    <dxf>
      <alignment horizontal="center" vertical="bottom"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numFmt numFmtId="168" formatCode="#&quot; kms/hr&quot;"/>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alignment horizontal="center" vertical="bottom"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numFmt numFmtId="166" formatCode="#&quot; °C&quo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alignment horizontal="center" vertical="bottom" textRotation="0" wrapText="0" indent="0" justifyLastLine="0" shrinkToFit="0" readingOrder="0"/>
    </dxf>
    <dxf>
      <border>
        <bottom style="thin">
          <color indexed="64"/>
        </bottom>
      </border>
    </dxf>
    <dxf>
      <alignment horizontal="center" vertical="bottom"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numFmt numFmtId="0" formatCode="General"/>
    </dxf>
    <dxf>
      <numFmt numFmtId="3" formatCode="#,##0"/>
      <alignment horizontal="center" vertical="bottom" textRotation="0" wrapText="0" indent="0" justifyLastLine="0" shrinkToFit="0" readingOrder="0"/>
    </dxf>
    <dxf>
      <alignment horizontal="center" vertical="bottom" textRotation="0" wrapText="0" indent="0" justifyLastLine="0" shrinkToFit="0" readingOrder="0"/>
    </dxf>
    <dxf>
      <numFmt numFmtId="20" formatCode="d\-mmm\-yy"/>
    </dxf>
    <dxf>
      <numFmt numFmtId="3" formatCode="#,##0"/>
      <alignment horizontal="center" vertical="bottom" textRotation="0" wrapText="0" indent="0" justifyLastLine="0" shrinkToFit="0" readingOrder="0"/>
    </dxf>
    <dxf>
      <alignment horizontal="center" vertical="bottom" textRotation="0" wrapText="0" indent="0" justifyLastLine="0" shrinkToFit="0" readingOrder="0"/>
    </dxf>
    <dxf>
      <numFmt numFmtId="20" formatCode="d\-mmm\-yy"/>
    </dxf>
    <dxf>
      <numFmt numFmtId="13" formatCode="0%"/>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164" formatCode="&quot;$&quot;#,##0;[Red]\-&quot;$&quot;#,##0"/>
      <alignment horizontal="center" vertical="center" textRotation="0" wrapText="0" indent="0" justifyLastLine="0" shrinkToFit="0" readingOrder="0"/>
    </dxf>
    <dxf>
      <alignment horizontal="center" vertical="center" textRotation="0" wrapText="0" indent="0" justifyLastLine="0" shrinkToFit="0" readingOrder="0"/>
    </dxf>
    <dxf>
      <numFmt numFmtId="0" formatCode="General"/>
    </dxf>
    <dxf>
      <numFmt numFmtId="164" formatCode="&quot;$&quot;#,##0;[Red]\-&quot;$&quot;#,##0"/>
    </dxf>
    <dxf>
      <numFmt numFmtId="167" formatCode="mm\/dd\/yyyy"/>
    </dxf>
    <dxf>
      <font>
        <b/>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dxf>
    <dxf>
      <numFmt numFmtId="13" formatCode="0%"/>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164" formatCode="&quot;$&quot;#,##0;[Red]\-&quot;$&quot;#,##0"/>
      <alignment horizontal="center" vertical="center" textRotation="0" wrapText="0" indent="0" justifyLastLine="0" shrinkToFit="0" readingOrder="0"/>
    </dxf>
    <dxf>
      <alignment horizontal="center" vertical="center" textRotation="0" wrapText="0" indent="0" justifyLastLine="0" shrinkToFit="0" readingOrder="0"/>
    </dxf>
    <dxf>
      <numFmt numFmtId="0" formatCode="General"/>
    </dxf>
    <dxf>
      <numFmt numFmtId="164" formatCode="&quot;$&quot;#,##0;[Red]\-&quot;$&quot;#,##0"/>
    </dxf>
    <dxf>
      <numFmt numFmtId="167" formatCode="mm\/dd\/yyyy"/>
    </dxf>
    <dxf>
      <font>
        <b/>
        <i val="0"/>
        <strike val="0"/>
        <condense val="0"/>
        <extend val="0"/>
        <outline val="0"/>
        <shadow val="0"/>
        <u val="none"/>
        <vertAlign val="baseline"/>
        <sz val="11"/>
        <color theme="1"/>
        <name val="Calibri"/>
        <family val="2"/>
        <scheme val="minor"/>
      </font>
      <alignment horizontal="center" vertical="center" textRotation="0" wrapText="1" indent="0" justifyLastLine="0" shrinkToFit="0" readingOrder="0"/>
    </dxf>
    <dxf>
      <numFmt numFmtId="165" formatCode="&quot;$&quot;#,##0.00;[Red]\-&quot;$&quot;#,##0.00"/>
    </dxf>
    <dxf>
      <alignment horizontal="center" vertical="center" textRotation="0" wrapText="1" indent="0" justifyLastLine="0" shrinkToFit="0" readingOrder="0"/>
    </dxf>
    <dxf>
      <numFmt numFmtId="166" formatCode="#&quot; °C&quot;"/>
    </dxf>
    <dxf>
      <alignment horizontal="center" vertical="center" textRotation="0" wrapText="0" indent="0" justifyLastLine="0" shrinkToFit="0" readingOrder="0"/>
    </dxf>
    <dxf>
      <numFmt numFmtId="165" formatCode="&quot;$&quot;#,##0.00;[Red]\-&quot;$&quot;#,##0.00"/>
    </dxf>
    <dxf>
      <alignment horizontal="center" vertical="center" textRotation="0" wrapText="1" indent="0" justifyLastLine="0" shrinkToFit="0" readingOrder="0"/>
    </dxf>
    <dxf>
      <numFmt numFmtId="166" formatCode="#&quot; °C&quot;"/>
    </dxf>
    <dxf>
      <alignment horizontal="center" vertical="center" textRotation="0" wrapText="0" indent="0" justifyLastLine="0" shrinkToFit="0" readingOrder="0"/>
    </dxf>
  </dxfs>
  <tableStyles count="0" defaultTableStyle="TableStyleMedium2" defaultPivotStyle="PivotStyleLight16"/>
  <colors>
    <mruColors>
      <color rgb="FF2173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able of Contents'!A2"/><Relationship Id="rId1" Type="http://schemas.openxmlformats.org/officeDocument/2006/relationships/image" Target="../media/image1.png"/><Relationship Id="rId4" Type="http://schemas.openxmlformats.org/officeDocument/2006/relationships/image" Target="../media/image3.sv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hyperlink" Target="#Chap_1!A1"/><Relationship Id="rId18" Type="http://schemas.openxmlformats.org/officeDocument/2006/relationships/hyperlink" Target="#C4.3!A1"/><Relationship Id="rId3" Type="http://schemas.openxmlformats.org/officeDocument/2006/relationships/image" Target="../media/image4.png"/><Relationship Id="rId7" Type="http://schemas.openxmlformats.org/officeDocument/2006/relationships/hyperlink" Target="http://www.abc.xyz/" TargetMode="External"/><Relationship Id="rId12" Type="http://schemas.openxmlformats.org/officeDocument/2006/relationships/image" Target="../media/image10.png"/><Relationship Id="rId17" Type="http://schemas.openxmlformats.org/officeDocument/2006/relationships/hyperlink" Target="#C4.2!A1"/><Relationship Id="rId2" Type="http://schemas.openxmlformats.org/officeDocument/2006/relationships/image" Target="../media/image1.png"/><Relationship Id="rId16" Type="http://schemas.openxmlformats.org/officeDocument/2006/relationships/hyperlink" Target="#Chap_4!A1"/><Relationship Id="rId1" Type="http://schemas.openxmlformats.org/officeDocument/2006/relationships/hyperlink" Target="#'Table of Contents'!A1"/><Relationship Id="rId6" Type="http://schemas.openxmlformats.org/officeDocument/2006/relationships/image" Target="../media/image6.png"/><Relationship Id="rId11" Type="http://schemas.openxmlformats.org/officeDocument/2006/relationships/hyperlink" Target="http://www.abc.xyz" TargetMode="External"/><Relationship Id="rId5" Type="http://schemas.openxmlformats.org/officeDocument/2006/relationships/hyperlink" Target="https://beyond-basics.online/" TargetMode="External"/><Relationship Id="rId15" Type="http://schemas.openxmlformats.org/officeDocument/2006/relationships/hyperlink" Target="#Chap_3!A1"/><Relationship Id="rId10" Type="http://schemas.openxmlformats.org/officeDocument/2006/relationships/image" Target="../media/image9.svg"/><Relationship Id="rId4" Type="http://schemas.openxmlformats.org/officeDocument/2006/relationships/image" Target="../media/image5.svg"/><Relationship Id="rId9" Type="http://schemas.openxmlformats.org/officeDocument/2006/relationships/image" Target="../media/image8.png"/><Relationship Id="rId14" Type="http://schemas.openxmlformats.org/officeDocument/2006/relationships/hyperlink" Target="#Chap_2!A1"/></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1.1!A1"/><Relationship Id="rId4" Type="http://schemas.openxmlformats.org/officeDocument/2006/relationships/image" Target="../media/image5.svg"/></Relationships>
</file>

<file path=xl/drawings/_rels/drawing4.xml.rels><?xml version="1.0" encoding="UTF-8" standalone="yes"?>
<Relationships xmlns="http://schemas.openxmlformats.org/package/2006/relationships"><Relationship Id="rId1" Type="http://schemas.openxmlformats.org/officeDocument/2006/relationships/hyperlink" Target="#Chap_2!A1"/></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2.1!A1"/><Relationship Id="rId4" Type="http://schemas.openxmlformats.org/officeDocument/2006/relationships/image" Target="../media/image5.svg"/></Relationships>
</file>

<file path=xl/drawings/_rels/drawing6.xml.rels><?xml version="1.0" encoding="UTF-8" standalone="yes"?>
<Relationships xmlns="http://schemas.openxmlformats.org/package/2006/relationships"><Relationship Id="rId1" Type="http://schemas.openxmlformats.org/officeDocument/2006/relationships/hyperlink" Target="#Chap_3!A1"/></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3.1!A1"/><Relationship Id="rId4" Type="http://schemas.openxmlformats.org/officeDocument/2006/relationships/image" Target="../media/image5.svg"/></Relationships>
</file>

<file path=xl/drawings/_rels/drawing8.xml.rels><?xml version="1.0" encoding="UTF-8" standalone="yes"?>
<Relationships xmlns="http://schemas.openxmlformats.org/package/2006/relationships"><Relationship Id="rId1" Type="http://schemas.openxmlformats.org/officeDocument/2006/relationships/hyperlink" Target="#C3.2!A1"/></Relationships>
</file>

<file path=xl/drawings/_rels/drawing9.xml.rels><?xml version="1.0" encoding="UTF-8" standalone="yes"?>
<Relationships xmlns="http://schemas.openxmlformats.org/package/2006/relationships"><Relationship Id="rId1" Type="http://schemas.openxmlformats.org/officeDocument/2006/relationships/hyperlink" Target="#C3.2!A1"/></Relationships>
</file>

<file path=xl/drawings/_rels/drawing10.xml.rels><?xml version="1.0" encoding="UTF-8" standalone="yes"?>
<Relationships xmlns="http://schemas.openxmlformats.org/package/2006/relationships"><Relationship Id="rId1" Type="http://schemas.openxmlformats.org/officeDocument/2006/relationships/hyperlink" Target="#C3.3!A1"/></Relationships>
</file>

<file path=xl/drawings/_rels/drawing11.xml.rels><?xml version="1.0" encoding="UTF-8" standalone="yes"?>
<Relationships xmlns="http://schemas.openxmlformats.org/package/2006/relationships"><Relationship Id="rId1" Type="http://schemas.openxmlformats.org/officeDocument/2006/relationships/hyperlink" Target="#Chap_4!A1"/></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png"/><Relationship Id="rId1" Type="http://schemas.openxmlformats.org/officeDocument/2006/relationships/hyperlink" Target="#'Table of Contents'!A1"/><Relationship Id="rId5" Type="http://schemas.openxmlformats.org/officeDocument/2006/relationships/hyperlink" Target="#C4.1!A1"/><Relationship Id="rId4" Type="http://schemas.openxmlformats.org/officeDocument/2006/relationships/image" Target="../media/image5.svg"/></Relationships>
</file>

<file path=xl/drawings/_rels/drawing13.xml.rels><?xml version="1.0" encoding="UTF-8" standalone="yes"?>
<Relationships xmlns="http://schemas.openxmlformats.org/package/2006/relationships"><Relationship Id="rId1" Type="http://schemas.openxmlformats.org/officeDocument/2006/relationships/hyperlink" Target="#C4.2!A1"/></Relationships>
</file>

<file path=xl/drawings/_rels/drawing14.xml.rels><?xml version="1.0" encoding="UTF-8" standalone="yes"?>
<Relationships xmlns="http://schemas.openxmlformats.org/package/2006/relationships"><Relationship Id="rId1" Type="http://schemas.openxmlformats.org/officeDocument/2006/relationships/hyperlink" Target="#C4.2!A1"/></Relationships>
</file>

<file path=xl/drawings/_rels/drawing15.xml.rels><?xml version="1.0" encoding="UTF-8" standalone="yes"?>
<Relationships xmlns="http://schemas.openxmlformats.org/package/2006/relationships"><Relationship Id="rId1" Type="http://schemas.openxmlformats.org/officeDocument/2006/relationships/hyperlink" Target="#C4.3!A1"/></Relationships>
</file>

<file path=xl/drawings/_rels/drawing16.xml.rels><?xml version="1.0" encoding="UTF-8" standalone="yes"?>
<Relationships xmlns="http://schemas.openxmlformats.org/package/2006/relationships"><Relationship Id="rId1" Type="http://schemas.openxmlformats.org/officeDocument/2006/relationships/hyperlink" Target="#C4.3!A1"/></Relationships>
</file>

<file path=xl/drawings/drawing1.xml><?xml version="1.0" encoding="utf-8"?>
<xdr:wsDr xmlns:xdr="http://schemas.openxmlformats.org/drawingml/2006/spreadsheetDrawing" xmlns:a="http://schemas.openxmlformats.org/drawingml/2006/main">
  <xdr:twoCellAnchor editAs="absolute">
    <xdr:from>
      <xdr:col>0</xdr:col>
      <xdr:colOff>161925</xdr:colOff>
      <xdr:row>3</xdr:row>
      <xdr:rowOff>2412110</xdr:rowOff>
    </xdr:from>
    <xdr:to>
      <xdr:col>0</xdr:col>
      <xdr:colOff>2041238</xdr:colOff>
      <xdr:row>4</xdr:row>
      <xdr:rowOff>54603</xdr:rowOff>
    </xdr:to>
    <xdr:pic>
      <xdr:nvPicPr>
        <xdr:cNvPr id="2" name="Picture 1" descr="Excel logo">
          <a:extLst>
            <a:ext uri="{FF2B5EF4-FFF2-40B4-BE49-F238E27FC236}">
              <a16:creationId xmlns:a16="http://schemas.microsoft.com/office/drawing/2014/main" id="{09FA5711-FC89-494E-99B4-2E9EFCA896C9}"/>
            </a:ext>
          </a:extLst>
        </xdr:cNvPr>
        <xdr:cNvPicPr>
          <a:picLocks noChangeAspect="1"/>
        </xdr:cNvPicPr>
      </xdr:nvPicPr>
      <xdr:blipFill>
        <a:blip xmlns:r="http://schemas.openxmlformats.org/officeDocument/2006/relationships" r:embed="rId1"/>
        <a:stretch>
          <a:fillRect/>
        </a:stretch>
      </xdr:blipFill>
      <xdr:spPr>
        <a:xfrm>
          <a:off x="161925" y="4532044"/>
          <a:ext cx="1879313" cy="996949"/>
        </a:xfrm>
        <a:prstGeom prst="rect">
          <a:avLst/>
        </a:prstGeom>
      </xdr:spPr>
    </xdr:pic>
    <xdr:clientData/>
  </xdr:twoCellAnchor>
  <xdr:absoluteAnchor>
    <xdr:pos x="6899413" y="4779963"/>
    <xdr:ext cx="1529069" cy="514350"/>
    <xdr:sp macro="" textlink="">
      <xdr:nvSpPr>
        <xdr:cNvPr id="3" name="Next Button" descr="Hyperlinked button shape to navigate to the next step">
          <a:hlinkClick xmlns:r="http://schemas.openxmlformats.org/officeDocument/2006/relationships" r:id="rId2" tooltip="Select to start the lesson"/>
          <a:extLst>
            <a:ext uri="{FF2B5EF4-FFF2-40B4-BE49-F238E27FC236}">
              <a16:creationId xmlns:a16="http://schemas.microsoft.com/office/drawing/2014/main" id="{B7948767-CF2A-4822-93C3-9369E699DCF6}"/>
            </a:ext>
          </a:extLst>
        </xdr:cNvPr>
        <xdr:cNvSpPr/>
      </xdr:nvSpPr>
      <xdr:spPr>
        <a:xfrm>
          <a:off x="6899413" y="4779963"/>
          <a:ext cx="1529069"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Get Started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twoCellAnchor>
    <xdr:from>
      <xdr:col>7</xdr:col>
      <xdr:colOff>182218</xdr:colOff>
      <xdr:row>0</xdr:row>
      <xdr:rowOff>115958</xdr:rowOff>
    </xdr:from>
    <xdr:to>
      <xdr:col>9</xdr:col>
      <xdr:colOff>66260</xdr:colOff>
      <xdr:row>2</xdr:row>
      <xdr:rowOff>505240</xdr:rowOff>
    </xdr:to>
    <xdr:sp macro="" textlink="">
      <xdr:nvSpPr>
        <xdr:cNvPr id="4" name="Arrow: Bent-Up 3">
          <a:extLst>
            <a:ext uri="{FF2B5EF4-FFF2-40B4-BE49-F238E27FC236}">
              <a16:creationId xmlns:a16="http://schemas.microsoft.com/office/drawing/2014/main" id="{64ACBF3F-7440-4C33-990B-998748D27973}"/>
            </a:ext>
          </a:extLst>
        </xdr:cNvPr>
        <xdr:cNvSpPr/>
      </xdr:nvSpPr>
      <xdr:spPr>
        <a:xfrm>
          <a:off x="12783793" y="115958"/>
          <a:ext cx="1369942" cy="1941857"/>
        </a:xfrm>
        <a:prstGeom prst="bentUp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41411</xdr:colOff>
      <xdr:row>1</xdr:row>
      <xdr:rowOff>496958</xdr:rowOff>
    </xdr:from>
    <xdr:to>
      <xdr:col>7</xdr:col>
      <xdr:colOff>364433</xdr:colOff>
      <xdr:row>3</xdr:row>
      <xdr:rowOff>546654</xdr:rowOff>
    </xdr:to>
    <xdr:sp macro="" textlink="">
      <xdr:nvSpPr>
        <xdr:cNvPr id="5" name="TextBox 4">
          <a:extLst>
            <a:ext uri="{FF2B5EF4-FFF2-40B4-BE49-F238E27FC236}">
              <a16:creationId xmlns:a16="http://schemas.microsoft.com/office/drawing/2014/main" id="{F45B6FD5-B864-41E7-BA1C-ECE6A4660BF4}"/>
            </a:ext>
          </a:extLst>
        </xdr:cNvPr>
        <xdr:cNvSpPr txBox="1"/>
      </xdr:nvSpPr>
      <xdr:spPr>
        <a:xfrm>
          <a:off x="10414136" y="754133"/>
          <a:ext cx="2551872" cy="22023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IN" sz="1800" b="1">
              <a:latin typeface="Segoe UI" panose="020B0502040204020203" pitchFamily="34" charset="0"/>
              <a:cs typeface="Segoe UI" panose="020B0502040204020203" pitchFamily="34" charset="0"/>
            </a:rPr>
            <a:t>IMPORTANT: </a:t>
          </a:r>
          <a:r>
            <a:rPr lang="en-IN" sz="1800">
              <a:latin typeface="Segoe UI" panose="020B0502040204020203" pitchFamily="34" charset="0"/>
              <a:cs typeface="Segoe UI" panose="020B0502040204020203" pitchFamily="34" charset="0"/>
            </a:rPr>
            <a:t>Enable All Connections for Optimal Performance and then click on Get Started :) </a:t>
          </a:r>
        </a:p>
      </xdr:txBody>
    </xdr:sp>
    <xdr:clientData/>
  </xdr:twoCellAnchor>
  <xdr:twoCellAnchor editAs="oneCell">
    <xdr:from>
      <xdr:col>2</xdr:col>
      <xdr:colOff>57977</xdr:colOff>
      <xdr:row>1</xdr:row>
      <xdr:rowOff>745435</xdr:rowOff>
    </xdr:from>
    <xdr:to>
      <xdr:col>3</xdr:col>
      <xdr:colOff>654324</xdr:colOff>
      <xdr:row>3</xdr:row>
      <xdr:rowOff>223630</xdr:rowOff>
    </xdr:to>
    <xdr:pic>
      <xdr:nvPicPr>
        <xdr:cNvPr id="6" name="Graphic 5" descr="Warning with solid fill">
          <a:extLst>
            <a:ext uri="{FF2B5EF4-FFF2-40B4-BE49-F238E27FC236}">
              <a16:creationId xmlns:a16="http://schemas.microsoft.com/office/drawing/2014/main" id="{E59E56AE-5C6E-4A7E-999D-6863C411955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944802" y="1002610"/>
          <a:ext cx="1339297" cy="1345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11726</xdr:rowOff>
    </xdr:from>
    <xdr:to>
      <xdr:col>1</xdr:col>
      <xdr:colOff>438150</xdr:colOff>
      <xdr:row>1</xdr:row>
      <xdr:rowOff>3369</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EB3E1B68-5183-45BA-ACAB-3AF71DC0D7D4}"/>
            </a:ext>
          </a:extLst>
        </xdr:cNvPr>
        <xdr:cNvPicPr>
          <a:picLocks noChangeAspect="1"/>
        </xdr:cNvPicPr>
      </xdr:nvPicPr>
      <xdr:blipFill>
        <a:blip xmlns:r="http://schemas.openxmlformats.org/officeDocument/2006/relationships" r:embed="rId2"/>
        <a:stretch>
          <a:fillRect/>
        </a:stretch>
      </xdr:blipFill>
      <xdr:spPr>
        <a:xfrm>
          <a:off x="0" y="11726"/>
          <a:ext cx="1047750" cy="553618"/>
        </a:xfrm>
        <a:prstGeom prst="rect">
          <a:avLst/>
        </a:prstGeom>
      </xdr:spPr>
    </xdr:pic>
    <xdr:clientData/>
  </xdr:twoCellAnchor>
  <xdr:twoCellAnchor editAs="oneCell">
    <xdr:from>
      <xdr:col>20</xdr:col>
      <xdr:colOff>439616</xdr:colOff>
      <xdr:row>0</xdr:row>
      <xdr:rowOff>0</xdr:rowOff>
    </xdr:from>
    <xdr:to>
      <xdr:col>21</xdr:col>
      <xdr:colOff>576879</xdr:colOff>
      <xdr:row>1</xdr:row>
      <xdr:rowOff>65941</xdr:rowOff>
    </xdr:to>
    <xdr:pic>
      <xdr:nvPicPr>
        <xdr:cNvPr id="3" name="Graphic 2" descr="Statistics with solid fill">
          <a:extLst>
            <a:ext uri="{FF2B5EF4-FFF2-40B4-BE49-F238E27FC236}">
              <a16:creationId xmlns:a16="http://schemas.microsoft.com/office/drawing/2014/main" id="{FC69174F-032A-4111-9296-C61DD2D0339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31616" y="0"/>
          <a:ext cx="746863" cy="627916"/>
        </a:xfrm>
        <a:prstGeom prst="rect">
          <a:avLst/>
        </a:prstGeom>
      </xdr:spPr>
    </xdr:pic>
    <xdr:clientData/>
  </xdr:twoCellAnchor>
  <xdr:twoCellAnchor>
    <xdr:from>
      <xdr:col>13</xdr:col>
      <xdr:colOff>476245</xdr:colOff>
      <xdr:row>1</xdr:row>
      <xdr:rowOff>0</xdr:rowOff>
    </xdr:from>
    <xdr:to>
      <xdr:col>22</xdr:col>
      <xdr:colOff>197170</xdr:colOff>
      <xdr:row>15</xdr:row>
      <xdr:rowOff>153867</xdr:rowOff>
    </xdr:to>
    <xdr:grpSp>
      <xdr:nvGrpSpPr>
        <xdr:cNvPr id="4" name="Group 3">
          <a:hlinkClick xmlns:r="http://schemas.openxmlformats.org/officeDocument/2006/relationships" r:id="rId5" tooltip="Visit Website"/>
          <a:extLst>
            <a:ext uri="{FF2B5EF4-FFF2-40B4-BE49-F238E27FC236}">
              <a16:creationId xmlns:a16="http://schemas.microsoft.com/office/drawing/2014/main" id="{19068A3D-2F00-467E-B953-1303890FB033}"/>
            </a:ext>
          </a:extLst>
        </xdr:cNvPr>
        <xdr:cNvGrpSpPr/>
      </xdr:nvGrpSpPr>
      <xdr:grpSpPr>
        <a:xfrm>
          <a:off x="8381995" y="564173"/>
          <a:ext cx="5194137" cy="2820867"/>
          <a:chOff x="2535115" y="7693269"/>
          <a:chExt cx="5194137" cy="2820867"/>
        </a:xfrm>
      </xdr:grpSpPr>
      <xdr:sp macro="" textlink="">
        <xdr:nvSpPr>
          <xdr:cNvPr id="5" name="TextBox 4">
            <a:extLst>
              <a:ext uri="{FF2B5EF4-FFF2-40B4-BE49-F238E27FC236}">
                <a16:creationId xmlns:a16="http://schemas.microsoft.com/office/drawing/2014/main" id="{56A69303-5A04-72CF-8BEC-15B53C7FC1C3}"/>
              </a:ext>
            </a:extLst>
          </xdr:cNvPr>
          <xdr:cNvSpPr txBox="1"/>
        </xdr:nvSpPr>
        <xdr:spPr>
          <a:xfrm>
            <a:off x="3194540" y="10059868"/>
            <a:ext cx="3560884" cy="4542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IN" sz="2400">
                <a:solidFill>
                  <a:schemeClr val="accent1">
                    <a:lumMod val="50000"/>
                  </a:schemeClr>
                </a:solidFill>
                <a:latin typeface="Script MT Bold" panose="03040602040607080904" pitchFamily="66" charset="0"/>
              </a:rPr>
              <a:t>Free Online Tutorials</a:t>
            </a:r>
          </a:p>
        </xdr:txBody>
      </xdr:sp>
      <xdr:pic>
        <xdr:nvPicPr>
          <xdr:cNvPr id="6" name="Picture 5">
            <a:extLst>
              <a:ext uri="{FF2B5EF4-FFF2-40B4-BE49-F238E27FC236}">
                <a16:creationId xmlns:a16="http://schemas.microsoft.com/office/drawing/2014/main" id="{8DCFAA19-BBBF-9F63-59DB-65E2D9CE574B}"/>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535115" y="7693269"/>
            <a:ext cx="2513135" cy="2513135"/>
          </a:xfrm>
          <a:prstGeom prst="rect">
            <a:avLst/>
          </a:prstGeom>
          <a:ln>
            <a:noFill/>
          </a:ln>
        </xdr:spPr>
      </xdr:pic>
      <xdr:sp macro="" textlink="">
        <xdr:nvSpPr>
          <xdr:cNvPr id="7" name="Rectangle 6">
            <a:extLst>
              <a:ext uri="{FF2B5EF4-FFF2-40B4-BE49-F238E27FC236}">
                <a16:creationId xmlns:a16="http://schemas.microsoft.com/office/drawing/2014/main" id="{0302ECC5-C958-EC98-DA06-9255B99DF882}"/>
              </a:ext>
            </a:extLst>
          </xdr:cNvPr>
          <xdr:cNvSpPr/>
        </xdr:nvSpPr>
        <xdr:spPr>
          <a:xfrm>
            <a:off x="4212981" y="8206152"/>
            <a:ext cx="3516271" cy="1631117"/>
          </a:xfrm>
          <a:prstGeom prst="rect">
            <a:avLst/>
          </a:prstGeom>
          <a:noFill/>
          <a:ln>
            <a:noFill/>
          </a:ln>
        </xdr:spPr>
        <xdr:txBody>
          <a:bodyPr wrap="square" lIns="91440" tIns="45720" rIns="91440" bIns="45720" anchor="ctr">
            <a:noAutofit/>
          </a:bodyPr>
          <a:lstStyle/>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Beyond</a:t>
            </a:r>
          </a:p>
          <a:p>
            <a:pPr algn="ctr"/>
            <a:r>
              <a:rPr lang="en-US" sz="4800" b="1" cap="none" spc="0">
                <a:ln w="13462">
                  <a:solidFill>
                    <a:schemeClr val="bg1"/>
                  </a:solidFill>
                  <a:prstDash val="solid"/>
                </a:ln>
                <a:solidFill>
                  <a:schemeClr val="tx1">
                    <a:lumMod val="85000"/>
                    <a:lumOff val="15000"/>
                  </a:schemeClr>
                </a:solidFill>
                <a:effectLst>
                  <a:outerShdw dist="38100" dir="2700000" algn="bl" rotWithShape="0">
                    <a:schemeClr val="accent5"/>
                  </a:outerShdw>
                </a:effectLst>
                <a:latin typeface="Impact" panose="020B0806030902050204" pitchFamily="34" charset="0"/>
              </a:rPr>
              <a:t>Basics</a:t>
            </a:r>
          </a:p>
        </xdr:txBody>
      </xdr:sp>
    </xdr:grpSp>
    <xdr:clientData/>
  </xdr:twoCellAnchor>
  <xdr:twoCellAnchor>
    <xdr:from>
      <xdr:col>1</xdr:col>
      <xdr:colOff>534871</xdr:colOff>
      <xdr:row>36</xdr:row>
      <xdr:rowOff>51276</xdr:rowOff>
    </xdr:from>
    <xdr:to>
      <xdr:col>12</xdr:col>
      <xdr:colOff>241796</xdr:colOff>
      <xdr:row>49</xdr:row>
      <xdr:rowOff>109891</xdr:rowOff>
    </xdr:to>
    <xdr:grpSp>
      <xdr:nvGrpSpPr>
        <xdr:cNvPr id="8" name="Group 7">
          <a:hlinkClick xmlns:r="http://schemas.openxmlformats.org/officeDocument/2006/relationships" r:id="rId7" tooltip="Thanks a TON for Supporting :)"/>
          <a:extLst>
            <a:ext uri="{FF2B5EF4-FFF2-40B4-BE49-F238E27FC236}">
              <a16:creationId xmlns:a16="http://schemas.microsoft.com/office/drawing/2014/main" id="{4B7021EC-3442-40DF-9413-26EF95E0BBE1}"/>
            </a:ext>
          </a:extLst>
        </xdr:cNvPr>
        <xdr:cNvGrpSpPr/>
      </xdr:nvGrpSpPr>
      <xdr:grpSpPr>
        <a:xfrm>
          <a:off x="1143006" y="7282949"/>
          <a:ext cx="6396405" cy="2535115"/>
          <a:chOff x="5502519" y="6923944"/>
          <a:chExt cx="5370636" cy="2000248"/>
        </a:xfrm>
      </xdr:grpSpPr>
      <xdr:pic>
        <xdr:nvPicPr>
          <xdr:cNvPr id="9" name="Picture 8" descr="Smile Gummy Monsters">
            <a:extLst>
              <a:ext uri="{FF2B5EF4-FFF2-40B4-BE49-F238E27FC236}">
                <a16:creationId xmlns:a16="http://schemas.microsoft.com/office/drawing/2014/main" id="{B20061D2-AACD-9CFC-ACD5-B41693F9A4CE}"/>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502519" y="7019193"/>
            <a:ext cx="1802422" cy="1802422"/>
          </a:xfrm>
          <a:prstGeom prst="rect">
            <a:avLst/>
          </a:prstGeom>
        </xdr:spPr>
      </xdr:pic>
      <xdr:pic>
        <xdr:nvPicPr>
          <xdr:cNvPr id="10" name="Graphic 9" descr="Coffee with solid fill">
            <a:extLst>
              <a:ext uri="{FF2B5EF4-FFF2-40B4-BE49-F238E27FC236}">
                <a16:creationId xmlns:a16="http://schemas.microsoft.com/office/drawing/2014/main" id="{A8B9E736-8F51-E651-AE32-E7AD090E2AE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997463" y="6923944"/>
            <a:ext cx="1875692" cy="1875692"/>
          </a:xfrm>
          <a:prstGeom prst="rect">
            <a:avLst/>
          </a:prstGeom>
        </xdr:spPr>
      </xdr:pic>
      <xdr:sp macro="" textlink="">
        <xdr:nvSpPr>
          <xdr:cNvPr id="11" name="TextBox 10">
            <a:extLst>
              <a:ext uri="{FF2B5EF4-FFF2-40B4-BE49-F238E27FC236}">
                <a16:creationId xmlns:a16="http://schemas.microsoft.com/office/drawing/2014/main" id="{C984EA10-3D1A-C85F-AA5B-6D2B1A7E686C}"/>
              </a:ext>
            </a:extLst>
          </xdr:cNvPr>
          <xdr:cNvSpPr txBox="1"/>
        </xdr:nvSpPr>
        <xdr:spPr>
          <a:xfrm>
            <a:off x="7136423" y="7041173"/>
            <a:ext cx="2190750" cy="188301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3600" b="1">
                <a:solidFill>
                  <a:srgbClr val="7030A0"/>
                </a:solidFill>
                <a:latin typeface="Rockwell Condensed" panose="02060603050405020104" pitchFamily="18" charset="0"/>
              </a:rPr>
              <a:t>Buy</a:t>
            </a:r>
            <a:r>
              <a:rPr lang="en-IN" sz="3600" b="1" baseline="0">
                <a:solidFill>
                  <a:srgbClr val="7030A0"/>
                </a:solidFill>
                <a:latin typeface="Rockwell Condensed" panose="02060603050405020104" pitchFamily="18" charset="0"/>
              </a:rPr>
              <a:t> me a Coffee :)</a:t>
            </a:r>
            <a:endParaRPr lang="en-IN" sz="3600" b="1">
              <a:solidFill>
                <a:srgbClr val="7030A0"/>
              </a:solidFill>
              <a:latin typeface="Rockwell Condensed" panose="02060603050405020104" pitchFamily="18" charset="0"/>
            </a:endParaRPr>
          </a:p>
        </xdr:txBody>
      </xdr:sp>
    </xdr:grpSp>
    <xdr:clientData/>
  </xdr:twoCellAnchor>
  <xdr:twoCellAnchor>
    <xdr:from>
      <xdr:col>15</xdr:col>
      <xdr:colOff>527536</xdr:colOff>
      <xdr:row>25</xdr:row>
      <xdr:rowOff>87920</xdr:rowOff>
    </xdr:from>
    <xdr:to>
      <xdr:col>19</xdr:col>
      <xdr:colOff>586151</xdr:colOff>
      <xdr:row>36</xdr:row>
      <xdr:rowOff>51207</xdr:rowOff>
    </xdr:to>
    <xdr:grpSp>
      <xdr:nvGrpSpPr>
        <xdr:cNvPr id="12" name="Group 11">
          <a:hlinkClick xmlns:r="http://schemas.openxmlformats.org/officeDocument/2006/relationships" r:id="rId11" tooltip="Lesson# 1 Tutorial"/>
          <a:extLst>
            <a:ext uri="{FF2B5EF4-FFF2-40B4-BE49-F238E27FC236}">
              <a16:creationId xmlns:a16="http://schemas.microsoft.com/office/drawing/2014/main" id="{749DE197-38C0-4D36-8769-1E65BD2C9261}"/>
            </a:ext>
          </a:extLst>
        </xdr:cNvPr>
        <xdr:cNvGrpSpPr/>
      </xdr:nvGrpSpPr>
      <xdr:grpSpPr>
        <a:xfrm>
          <a:off x="9649555" y="5224093"/>
          <a:ext cx="2491154" cy="2058787"/>
          <a:chOff x="9876692" y="4755173"/>
          <a:chExt cx="2491154" cy="2058787"/>
        </a:xfrm>
      </xdr:grpSpPr>
      <xdr:pic>
        <xdr:nvPicPr>
          <xdr:cNvPr id="13" name="Picture 12">
            <a:extLst>
              <a:ext uri="{FF2B5EF4-FFF2-40B4-BE49-F238E27FC236}">
                <a16:creationId xmlns:a16="http://schemas.microsoft.com/office/drawing/2014/main" id="{CD19FD85-C4A1-0DCC-6357-0AD1A4CE7C5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0338287" y="5641734"/>
            <a:ext cx="1692518" cy="1172226"/>
          </a:xfrm>
          <a:prstGeom prst="rect">
            <a:avLst/>
          </a:prstGeom>
        </xdr:spPr>
      </xdr:pic>
      <xdr:sp macro="" textlink="">
        <xdr:nvSpPr>
          <xdr:cNvPr id="14" name="TextBox 13">
            <a:extLst>
              <a:ext uri="{FF2B5EF4-FFF2-40B4-BE49-F238E27FC236}">
                <a16:creationId xmlns:a16="http://schemas.microsoft.com/office/drawing/2014/main" id="{D4E9EBC9-BE56-355D-CFBA-1AF404E5715E}"/>
              </a:ext>
            </a:extLst>
          </xdr:cNvPr>
          <xdr:cNvSpPr txBox="1"/>
        </xdr:nvSpPr>
        <xdr:spPr>
          <a:xfrm>
            <a:off x="9876692" y="4755173"/>
            <a:ext cx="2491154" cy="8719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1800" b="1">
                <a:latin typeface="Segoe UI" panose="020B0502040204020203" pitchFamily="34" charset="0"/>
                <a:cs typeface="Segoe UI" panose="020B0502040204020203" pitchFamily="34" charset="0"/>
              </a:rPr>
              <a:t>Watch</a:t>
            </a:r>
            <a:r>
              <a:rPr lang="en-IN" sz="1800" b="1" baseline="0">
                <a:latin typeface="Segoe UI" panose="020B0502040204020203" pitchFamily="34" charset="0"/>
                <a:cs typeface="Segoe UI" panose="020B0502040204020203" pitchFamily="34" charset="0"/>
              </a:rPr>
              <a:t> the Tutorial On YouTube</a:t>
            </a:r>
            <a:endParaRPr lang="en-IN" sz="1800" b="1">
              <a:latin typeface="Segoe UI" panose="020B0502040204020203" pitchFamily="34" charset="0"/>
              <a:cs typeface="Segoe UI" panose="020B0502040204020203" pitchFamily="34" charset="0"/>
            </a:endParaRPr>
          </a:p>
        </xdr:txBody>
      </xdr:sp>
    </xdr:grpSp>
    <xdr:clientData/>
  </xdr:twoCellAnchor>
  <xdr:oneCellAnchor>
    <xdr:from>
      <xdr:col>3</xdr:col>
      <xdr:colOff>265097</xdr:colOff>
      <xdr:row>4</xdr:row>
      <xdr:rowOff>168627</xdr:rowOff>
    </xdr:from>
    <xdr:ext cx="4312911" cy="781111"/>
    <xdr:sp macro="" textlink="">
      <xdr:nvSpPr>
        <xdr:cNvPr id="15" name="Rectangle 14">
          <a:extLst>
            <a:ext uri="{FF2B5EF4-FFF2-40B4-BE49-F238E27FC236}">
              <a16:creationId xmlns:a16="http://schemas.microsoft.com/office/drawing/2014/main" id="{7FB2040A-68C1-4A84-B287-B85C8F4B5AC0}"/>
            </a:ext>
          </a:extLst>
        </xdr:cNvPr>
        <xdr:cNvSpPr/>
      </xdr:nvSpPr>
      <xdr:spPr>
        <a:xfrm>
          <a:off x="2093897" y="1302102"/>
          <a:ext cx="4312911"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Table of Contents</a:t>
          </a:r>
        </a:p>
      </xdr:txBody>
    </xdr:sp>
    <xdr:clientData/>
  </xdr:oneCellAnchor>
  <xdr:twoCellAnchor editAs="absolute">
    <xdr:from>
      <xdr:col>0</xdr:col>
      <xdr:colOff>249117</xdr:colOff>
      <xdr:row>0</xdr:row>
      <xdr:rowOff>476250</xdr:rowOff>
    </xdr:from>
    <xdr:to>
      <xdr:col>3</xdr:col>
      <xdr:colOff>430632</xdr:colOff>
      <xdr:row>6</xdr:row>
      <xdr:rowOff>120385</xdr:rowOff>
    </xdr:to>
    <xdr:grpSp>
      <xdr:nvGrpSpPr>
        <xdr:cNvPr id="16" name="EXTRA CREDIT" descr="EXTRA CREDIT&#10;&#10;">
          <a:extLst>
            <a:ext uri="{FF2B5EF4-FFF2-40B4-BE49-F238E27FC236}">
              <a16:creationId xmlns:a16="http://schemas.microsoft.com/office/drawing/2014/main" id="{A7B559F8-C073-4D0C-9EAE-7F2C18B2D388}"/>
            </a:ext>
          </a:extLst>
        </xdr:cNvPr>
        <xdr:cNvGrpSpPr/>
      </xdr:nvGrpSpPr>
      <xdr:grpSpPr>
        <a:xfrm>
          <a:off x="249117" y="476250"/>
          <a:ext cx="2005919" cy="1160808"/>
          <a:chOff x="9048750" y="3743325"/>
          <a:chExt cx="1987337" cy="1153413"/>
        </a:xfrm>
      </xdr:grpSpPr>
      <xdr:sp macro="" textlink="">
        <xdr:nvSpPr>
          <xdr:cNvPr id="17" name="Step" descr="EXTRA CREDIT&#10;You can raise a value to a power by using the carat (^) symbol, like =A1^A2. Enter it with Shift+6.&#10;">
            <a:extLst>
              <a:ext uri="{FF2B5EF4-FFF2-40B4-BE49-F238E27FC236}">
                <a16:creationId xmlns:a16="http://schemas.microsoft.com/office/drawing/2014/main" id="{E444E6C3-ECA1-DD20-CF28-6A94A7840EDA}"/>
              </a:ext>
            </a:extLst>
          </xdr:cNvPr>
          <xdr:cNvSpPr txBox="1"/>
        </xdr:nvSpPr>
        <xdr:spPr>
          <a:xfrm>
            <a:off x="9372799" y="3895724"/>
            <a:ext cx="1663288" cy="10010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a:defRPr/>
            </a:pPr>
            <a:r>
              <a:rPr lang="en-US" sz="1200" b="1" kern="0" baseline="0">
                <a:solidFill>
                  <a:srgbClr val="217346"/>
                </a:solidFill>
                <a:latin typeface="Copperplate Gothic Bold" panose="020E0705020206020404" pitchFamily="34" charset="0"/>
                <a:ea typeface="Segoe UI" pitchFamily="34" charset="0"/>
                <a:cs typeface="Times New Roman" panose="02020603050405020304" pitchFamily="18" charset="0"/>
              </a:rPr>
              <a:t>TIP</a:t>
            </a:r>
            <a:endParaRPr lang="en-US" sz="1200" b="1" baseline="0">
              <a:solidFill>
                <a:srgbClr val="217346"/>
              </a:solidFill>
              <a:latin typeface="Copperplate Gothic Bold" panose="020E0705020206020404" pitchFamily="34" charset="0"/>
              <a:ea typeface="Segoe UI" pitchFamily="34" charset="0"/>
              <a:cs typeface="Times New Roman" panose="02020603050405020304" pitchFamily="18" charset="0"/>
            </a:endParaRPr>
          </a:p>
          <a:p>
            <a:pPr eaLnBrk="1" fontAlgn="auto" latinLnBrk="0" hangingPunct="1"/>
            <a:r>
              <a:rPr lang="en-US" sz="1050" b="0" i="0" kern="1200" baseline="0">
                <a:solidFill>
                  <a:schemeClr val="dk1"/>
                </a:solidFill>
                <a:effectLst/>
                <a:latin typeface="Segoe UI" panose="020B0502040204020203" pitchFamily="34" charset="0"/>
                <a:ea typeface="+mn-ea"/>
                <a:cs typeface="Segoe UI" panose="020B0502040204020203" pitchFamily="34" charset="0"/>
              </a:rPr>
              <a:t>Click on the Excel icon to return to the Table of Contents anytime :)</a:t>
            </a:r>
          </a:p>
        </xdr:txBody>
      </xdr:sp>
      <xdr:sp macro="" textlink="">
        <xdr:nvSpPr>
          <xdr:cNvPr id="18" name="Extra Credit Arrow" descr="Arrow">
            <a:extLst>
              <a:ext uri="{FF2B5EF4-FFF2-40B4-BE49-F238E27FC236}">
                <a16:creationId xmlns:a16="http://schemas.microsoft.com/office/drawing/2014/main" id="{88221E02-9038-D0C4-8C1B-36156F9A2BA1}"/>
              </a:ext>
            </a:extLst>
          </xdr:cNvPr>
          <xdr:cNvSpPr/>
        </xdr:nvSpPr>
        <xdr:spPr>
          <a:xfrm rot="15682076" flipH="1">
            <a:off x="9021478" y="3770597"/>
            <a:ext cx="462029" cy="407486"/>
          </a:xfrm>
          <a:prstGeom prst="arc">
            <a:avLst>
              <a:gd name="adj1" fmla="val 15011426"/>
              <a:gd name="adj2" fmla="val 672396"/>
            </a:avLst>
          </a:prstGeom>
          <a:ln w="19050">
            <a:solidFill>
              <a:srgbClr val="217346"/>
            </a:solidFill>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grpSp>
    <xdr:clientData/>
  </xdr:twoCellAnchor>
  <xdr:twoCellAnchor>
    <xdr:from>
      <xdr:col>4</xdr:col>
      <xdr:colOff>564174</xdr:colOff>
      <xdr:row>9</xdr:row>
      <xdr:rowOff>131884</xdr:rowOff>
    </xdr:from>
    <xdr:to>
      <xdr:col>8</xdr:col>
      <xdr:colOff>571499</xdr:colOff>
      <xdr:row>12</xdr:row>
      <xdr:rowOff>117230</xdr:rowOff>
    </xdr:to>
    <xdr:sp macro="" textlink="">
      <xdr:nvSpPr>
        <xdr:cNvPr id="19" name="Rectangle: Rounded Corners 18">
          <a:hlinkClick xmlns:r="http://schemas.openxmlformats.org/officeDocument/2006/relationships" r:id="rId13" tooltip="Chapter 1"/>
          <a:extLst>
            <a:ext uri="{FF2B5EF4-FFF2-40B4-BE49-F238E27FC236}">
              <a16:creationId xmlns:a16="http://schemas.microsoft.com/office/drawing/2014/main" id="{50151D92-607E-4D36-AD4A-B60DDE930875}"/>
            </a:ext>
          </a:extLst>
        </xdr:cNvPr>
        <xdr:cNvSpPr/>
      </xdr:nvSpPr>
      <xdr:spPr>
        <a:xfrm>
          <a:off x="3002574" y="2217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BASIC LOOKUP</a:t>
          </a:r>
        </a:p>
      </xdr:txBody>
    </xdr:sp>
    <xdr:clientData/>
  </xdr:twoCellAnchor>
  <xdr:twoCellAnchor>
    <xdr:from>
      <xdr:col>4</xdr:col>
      <xdr:colOff>564174</xdr:colOff>
      <xdr:row>13</xdr:row>
      <xdr:rowOff>131884</xdr:rowOff>
    </xdr:from>
    <xdr:to>
      <xdr:col>8</xdr:col>
      <xdr:colOff>571499</xdr:colOff>
      <xdr:row>16</xdr:row>
      <xdr:rowOff>117230</xdr:rowOff>
    </xdr:to>
    <xdr:sp macro="" textlink="">
      <xdr:nvSpPr>
        <xdr:cNvPr id="20" name="Rectangle: Rounded Corners 19">
          <a:hlinkClick xmlns:r="http://schemas.openxmlformats.org/officeDocument/2006/relationships" r:id="rId14" tooltip="Chapter 2"/>
          <a:extLst>
            <a:ext uri="{FF2B5EF4-FFF2-40B4-BE49-F238E27FC236}">
              <a16:creationId xmlns:a16="http://schemas.microsoft.com/office/drawing/2014/main" id="{BF7A8FF7-3D74-413A-B970-06A47989894C}"/>
            </a:ext>
          </a:extLst>
        </xdr:cNvPr>
        <xdr:cNvSpPr/>
      </xdr:nvSpPr>
      <xdr:spPr>
        <a:xfrm>
          <a:off x="3002574" y="2979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CHOOSE FUNCTION</a:t>
          </a:r>
        </a:p>
      </xdr:txBody>
    </xdr:sp>
    <xdr:clientData/>
  </xdr:twoCellAnchor>
  <xdr:twoCellAnchor>
    <xdr:from>
      <xdr:col>4</xdr:col>
      <xdr:colOff>564174</xdr:colOff>
      <xdr:row>17</xdr:row>
      <xdr:rowOff>131884</xdr:rowOff>
    </xdr:from>
    <xdr:to>
      <xdr:col>8</xdr:col>
      <xdr:colOff>571499</xdr:colOff>
      <xdr:row>20</xdr:row>
      <xdr:rowOff>117230</xdr:rowOff>
    </xdr:to>
    <xdr:sp macro="" textlink="">
      <xdr:nvSpPr>
        <xdr:cNvPr id="21" name="Rectangle: Rounded Corners 20">
          <a:hlinkClick xmlns:r="http://schemas.openxmlformats.org/officeDocument/2006/relationships" r:id="rId15" tooltip="Chapter 3"/>
          <a:extLst>
            <a:ext uri="{FF2B5EF4-FFF2-40B4-BE49-F238E27FC236}">
              <a16:creationId xmlns:a16="http://schemas.microsoft.com/office/drawing/2014/main" id="{64A632D2-AFB9-40D0-9677-493891145648}"/>
            </a:ext>
          </a:extLst>
        </xdr:cNvPr>
        <xdr:cNvSpPr/>
      </xdr:nvSpPr>
      <xdr:spPr>
        <a:xfrm>
          <a:off x="3002574" y="3741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OFFSET w COUNTA</a:t>
          </a:r>
        </a:p>
      </xdr:txBody>
    </xdr:sp>
    <xdr:clientData/>
  </xdr:twoCellAnchor>
  <xdr:twoCellAnchor>
    <xdr:from>
      <xdr:col>4</xdr:col>
      <xdr:colOff>564174</xdr:colOff>
      <xdr:row>25</xdr:row>
      <xdr:rowOff>131884</xdr:rowOff>
    </xdr:from>
    <xdr:to>
      <xdr:col>8</xdr:col>
      <xdr:colOff>571499</xdr:colOff>
      <xdr:row>28</xdr:row>
      <xdr:rowOff>117230</xdr:rowOff>
    </xdr:to>
    <xdr:sp macro="" textlink="">
      <xdr:nvSpPr>
        <xdr:cNvPr id="22" name="Rectangle: Rounded Corners 21">
          <a:hlinkClick xmlns:r="http://schemas.openxmlformats.org/officeDocument/2006/relationships" r:id="rId16" tooltip="Chapter 4"/>
          <a:extLst>
            <a:ext uri="{FF2B5EF4-FFF2-40B4-BE49-F238E27FC236}">
              <a16:creationId xmlns:a16="http://schemas.microsoft.com/office/drawing/2014/main" id="{39F4ED95-C2F8-46F8-899F-D2783D82A389}"/>
            </a:ext>
          </a:extLst>
        </xdr:cNvPr>
        <xdr:cNvSpPr/>
      </xdr:nvSpPr>
      <xdr:spPr>
        <a:xfrm>
          <a:off x="3002574" y="5265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XLOOKUP w Wildcards</a:t>
          </a:r>
        </a:p>
      </xdr:txBody>
    </xdr:sp>
    <xdr:clientData/>
  </xdr:twoCellAnchor>
  <xdr:twoCellAnchor>
    <xdr:from>
      <xdr:col>4</xdr:col>
      <xdr:colOff>564174</xdr:colOff>
      <xdr:row>29</xdr:row>
      <xdr:rowOff>131884</xdr:rowOff>
    </xdr:from>
    <xdr:to>
      <xdr:col>8</xdr:col>
      <xdr:colOff>571499</xdr:colOff>
      <xdr:row>32</xdr:row>
      <xdr:rowOff>117230</xdr:rowOff>
    </xdr:to>
    <xdr:sp macro="" textlink="">
      <xdr:nvSpPr>
        <xdr:cNvPr id="23" name="Rectangle: Rounded Corners 22">
          <a:hlinkClick xmlns:r="http://schemas.openxmlformats.org/officeDocument/2006/relationships" r:id="rId17" tooltip="Chapter 4"/>
          <a:extLst>
            <a:ext uri="{FF2B5EF4-FFF2-40B4-BE49-F238E27FC236}">
              <a16:creationId xmlns:a16="http://schemas.microsoft.com/office/drawing/2014/main" id="{4AF80F10-1EB9-4EBD-8C7F-1EC10230683F}"/>
            </a:ext>
          </a:extLst>
        </xdr:cNvPr>
        <xdr:cNvSpPr/>
      </xdr:nvSpPr>
      <xdr:spPr>
        <a:xfrm>
          <a:off x="3002574" y="6027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VLOOKUP w INDIRECT</a:t>
          </a:r>
        </a:p>
      </xdr:txBody>
    </xdr:sp>
    <xdr:clientData/>
  </xdr:twoCellAnchor>
  <xdr:twoCellAnchor>
    <xdr:from>
      <xdr:col>4</xdr:col>
      <xdr:colOff>564174</xdr:colOff>
      <xdr:row>33</xdr:row>
      <xdr:rowOff>131884</xdr:rowOff>
    </xdr:from>
    <xdr:to>
      <xdr:col>8</xdr:col>
      <xdr:colOff>571499</xdr:colOff>
      <xdr:row>36</xdr:row>
      <xdr:rowOff>117230</xdr:rowOff>
    </xdr:to>
    <xdr:sp macro="" textlink="">
      <xdr:nvSpPr>
        <xdr:cNvPr id="24" name="Rectangle: Rounded Corners 23">
          <a:hlinkClick xmlns:r="http://schemas.openxmlformats.org/officeDocument/2006/relationships" r:id="rId18" tooltip="Chapter 4"/>
          <a:extLst>
            <a:ext uri="{FF2B5EF4-FFF2-40B4-BE49-F238E27FC236}">
              <a16:creationId xmlns:a16="http://schemas.microsoft.com/office/drawing/2014/main" id="{B545A6FA-49C8-4916-A366-DE789B8E2C6E}"/>
            </a:ext>
          </a:extLst>
        </xdr:cNvPr>
        <xdr:cNvSpPr/>
      </xdr:nvSpPr>
      <xdr:spPr>
        <a:xfrm>
          <a:off x="3002574" y="6789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FOUR WAY LOOKUP</a:t>
          </a:r>
        </a:p>
      </xdr:txBody>
    </xdr:sp>
    <xdr:clientData/>
  </xdr:twoCellAnchor>
  <xdr:twoCellAnchor>
    <xdr:from>
      <xdr:col>4</xdr:col>
      <xdr:colOff>564174</xdr:colOff>
      <xdr:row>21</xdr:row>
      <xdr:rowOff>131884</xdr:rowOff>
    </xdr:from>
    <xdr:to>
      <xdr:col>8</xdr:col>
      <xdr:colOff>571499</xdr:colOff>
      <xdr:row>24</xdr:row>
      <xdr:rowOff>117230</xdr:rowOff>
    </xdr:to>
    <xdr:sp macro="" textlink="">
      <xdr:nvSpPr>
        <xdr:cNvPr id="25" name="Rectangle: Rounded Corners 24">
          <a:hlinkClick xmlns:r="http://schemas.openxmlformats.org/officeDocument/2006/relationships" r:id="rId16" tooltip="Chapter 4"/>
          <a:extLst>
            <a:ext uri="{FF2B5EF4-FFF2-40B4-BE49-F238E27FC236}">
              <a16:creationId xmlns:a16="http://schemas.microsoft.com/office/drawing/2014/main" id="{EA8CC9B1-A74B-4ABA-A10B-C2A909BA808C}"/>
            </a:ext>
          </a:extLst>
        </xdr:cNvPr>
        <xdr:cNvSpPr/>
      </xdr:nvSpPr>
      <xdr:spPr>
        <a:xfrm>
          <a:off x="3002574" y="4503859"/>
          <a:ext cx="2445725" cy="556846"/>
        </a:xfrm>
        <a:prstGeom prst="roundRect">
          <a:avLst/>
        </a:prstGeom>
        <a:solidFill>
          <a:srgbClr val="217346"/>
        </a:solidFill>
        <a:ln>
          <a:noFill/>
        </a:ln>
        <a:effectLst>
          <a:outerShdw blurRad="50800" dist="38100" dir="5400000" algn="t" rotWithShape="0">
            <a:prstClr val="black">
              <a:alpha val="40000"/>
            </a:prst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600">
              <a:latin typeface="Segoe UI" panose="020B0502040204020203" pitchFamily="34" charset="0"/>
              <a:cs typeface="Segoe UI" panose="020B0502040204020203" pitchFamily="34" charset="0"/>
            </a:rPr>
            <a:t>INDEX &amp; MATCH</a:t>
          </a:r>
        </a:p>
      </xdr:txBody>
    </xdr:sp>
    <xdr:clientData/>
  </xdr:twoCellAnchor>
  <xdr:oneCellAnchor>
    <xdr:from>
      <xdr:col>2</xdr:col>
      <xdr:colOff>283745</xdr:colOff>
      <xdr:row>49</xdr:row>
      <xdr:rowOff>102577</xdr:rowOff>
    </xdr:from>
    <xdr:ext cx="5577169" cy="781111"/>
    <xdr:sp macro="" textlink="">
      <xdr:nvSpPr>
        <xdr:cNvPr id="26" name="Rectangle 25">
          <a:extLst>
            <a:ext uri="{FF2B5EF4-FFF2-40B4-BE49-F238E27FC236}">
              <a16:creationId xmlns:a16="http://schemas.microsoft.com/office/drawing/2014/main" id="{10EF87DE-59D8-4C3C-83D7-9C826C42310C}"/>
            </a:ext>
          </a:extLst>
        </xdr:cNvPr>
        <xdr:cNvSpPr/>
      </xdr:nvSpPr>
      <xdr:spPr>
        <a:xfrm>
          <a:off x="1500014" y="9810750"/>
          <a:ext cx="5577169" cy="781111"/>
        </a:xfrm>
        <a:prstGeom prst="rect">
          <a:avLst/>
        </a:prstGeom>
        <a:noFill/>
      </xdr:spPr>
      <xdr:txBody>
        <a:bodyPr wrap="none" lIns="91440" tIns="45720" rIns="91440" bIns="45720">
          <a:spAutoFit/>
        </a:bodyPr>
        <a:lstStyle/>
        <a:p>
          <a:pPr algn="ctr"/>
          <a:r>
            <a:rPr lang="en-US" sz="4400" b="1" cap="none" spc="0">
              <a:ln w="12700">
                <a:solidFill>
                  <a:schemeClr val="tx2">
                    <a:lumMod val="75000"/>
                  </a:schemeClr>
                </a:solidFill>
                <a:prstDash val="solid"/>
              </a:ln>
              <a:pattFill prst="dkUpDiag">
                <a:fgClr>
                  <a:schemeClr val="tx2"/>
                </a:fgClr>
                <a:bgClr>
                  <a:schemeClr val="tx2">
                    <a:lumMod val="20000"/>
                    <a:lumOff val="80000"/>
                  </a:schemeClr>
                </a:bgClr>
              </a:pattFill>
              <a:effectLst>
                <a:outerShdw dist="38100" dir="2640000" algn="bl" rotWithShape="0">
                  <a:schemeClr val="tx2">
                    <a:lumMod val="75000"/>
                  </a:schemeClr>
                </a:outerShdw>
              </a:effectLst>
            </a:rPr>
            <a:t>Glossary L&amp;R functions</a:t>
          </a:r>
        </a:p>
      </xdr:txBody>
    </xdr:sp>
    <xdr:clientData/>
  </xdr:one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B1664EFE-0E4E-40DD-B4EE-8BFA675B7A15}"/>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32D9AA79-E9B5-4490-AADC-6A52B3E31AA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549518</xdr:colOff>
      <xdr:row>72</xdr:row>
      <xdr:rowOff>73271</xdr:rowOff>
    </xdr:from>
    <xdr:to>
      <xdr:col>12</xdr:col>
      <xdr:colOff>175846</xdr:colOff>
      <xdr:row>77</xdr:row>
      <xdr:rowOff>73269</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BD5DBCBD-C4B0-4A74-AA60-D0B70F1DBDC1}"/>
            </a:ext>
          </a:extLst>
        </xdr:cNvPr>
        <xdr:cNvSpPr/>
      </xdr:nvSpPr>
      <xdr:spPr>
        <a:xfrm>
          <a:off x="6022730" y="14170271"/>
          <a:ext cx="1450731" cy="9524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144037</xdr:colOff>
      <xdr:row>131</xdr:row>
      <xdr:rowOff>162622</xdr:rowOff>
    </xdr:from>
    <xdr:to>
      <xdr:col>5</xdr:col>
      <xdr:colOff>631903</xdr:colOff>
      <xdr:row>135</xdr:row>
      <xdr:rowOff>102220</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6B71C176-AAD9-4E54-95C4-B972D82A5B94}"/>
            </a:ext>
          </a:extLst>
        </xdr:cNvPr>
        <xdr:cNvSpPr/>
      </xdr:nvSpPr>
      <xdr:spPr>
        <a:xfrm>
          <a:off x="3126988" y="26563134"/>
          <a:ext cx="1115122" cy="7015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52301276-33BB-4252-8B17-8C5E8992A4AB}"/>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BE601CC5-8C0D-425F-B9D2-3E4B75A1178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446941</xdr:colOff>
      <xdr:row>34</xdr:row>
      <xdr:rowOff>168523</xdr:rowOff>
    </xdr:from>
    <xdr:to>
      <xdr:col>12</xdr:col>
      <xdr:colOff>73269</xdr:colOff>
      <xdr:row>39</xdr:row>
      <xdr:rowOff>168521</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14A874C4-FE88-480B-9577-37BC38617746}"/>
            </a:ext>
          </a:extLst>
        </xdr:cNvPr>
        <xdr:cNvSpPr/>
      </xdr:nvSpPr>
      <xdr:spPr>
        <a:xfrm>
          <a:off x="5920153" y="7026523"/>
          <a:ext cx="1450731" cy="9524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51111</xdr:colOff>
      <xdr:row>161</xdr:row>
      <xdr:rowOff>78987</xdr:rowOff>
    </xdr:from>
    <xdr:to>
      <xdr:col>7</xdr:col>
      <xdr:colOff>432110</xdr:colOff>
      <xdr:row>165</xdr:row>
      <xdr:rowOff>120804</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40EBD47F-1681-46BF-8760-1FDDD344CE17}"/>
            </a:ext>
          </a:extLst>
        </xdr:cNvPr>
        <xdr:cNvSpPr/>
      </xdr:nvSpPr>
      <xdr:spPr>
        <a:xfrm>
          <a:off x="3507989" y="33119121"/>
          <a:ext cx="1198755" cy="803817"/>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EF0BDD59-CDE8-42BF-BBDA-F14070B69AEF}"/>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BCC69011-5055-467D-85A8-48B7123661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439614</xdr:colOff>
      <xdr:row>51</xdr:row>
      <xdr:rowOff>109908</xdr:rowOff>
    </xdr:from>
    <xdr:to>
      <xdr:col>12</xdr:col>
      <xdr:colOff>65942</xdr:colOff>
      <xdr:row>56</xdr:row>
      <xdr:rowOff>109906</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DD172CFA-0B11-4B6D-A8C7-679E7ECB15B0}"/>
            </a:ext>
          </a:extLst>
        </xdr:cNvPr>
        <xdr:cNvSpPr/>
      </xdr:nvSpPr>
      <xdr:spPr>
        <a:xfrm>
          <a:off x="5912826" y="10206408"/>
          <a:ext cx="1450731" cy="9524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748061</xdr:colOff>
      <xdr:row>103</xdr:row>
      <xdr:rowOff>23231</xdr:rowOff>
    </xdr:from>
    <xdr:to>
      <xdr:col>4</xdr:col>
      <xdr:colOff>232317</xdr:colOff>
      <xdr:row>106</xdr:row>
      <xdr:rowOff>181206</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96431A53-E049-4D9E-A64C-DFBEB631DA9B}"/>
            </a:ext>
          </a:extLst>
        </xdr:cNvPr>
        <xdr:cNvSpPr/>
      </xdr:nvSpPr>
      <xdr:spPr>
        <a:xfrm>
          <a:off x="3085171" y="19547158"/>
          <a:ext cx="1054719" cy="729475"/>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748061</xdr:colOff>
      <xdr:row>103</xdr:row>
      <xdr:rowOff>23231</xdr:rowOff>
    </xdr:from>
    <xdr:to>
      <xdr:col>4</xdr:col>
      <xdr:colOff>232317</xdr:colOff>
      <xdr:row>106</xdr:row>
      <xdr:rowOff>181206</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85A20C18-C6EB-4D08-B080-121D17DC42E1}"/>
            </a:ext>
          </a:extLst>
        </xdr:cNvPr>
        <xdr:cNvSpPr/>
      </xdr:nvSpPr>
      <xdr:spPr>
        <a:xfrm>
          <a:off x="3081686" y="19739981"/>
          <a:ext cx="1055881" cy="729475"/>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20</xdr:row>
      <xdr:rowOff>190500</xdr:rowOff>
    </xdr:from>
    <xdr:to>
      <xdr:col>4</xdr:col>
      <xdr:colOff>1054719</xdr:colOff>
      <xdr:row>24</xdr:row>
      <xdr:rowOff>157975</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55BFCAD9-6799-4961-A186-0C50D6E0056D}"/>
            </a:ext>
          </a:extLst>
        </xdr:cNvPr>
        <xdr:cNvSpPr/>
      </xdr:nvSpPr>
      <xdr:spPr>
        <a:xfrm>
          <a:off x="2722756" y="4074841"/>
          <a:ext cx="1054719" cy="729475"/>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2068286</xdr:colOff>
      <xdr:row>20</xdr:row>
      <xdr:rowOff>87086</xdr:rowOff>
    </xdr:from>
    <xdr:to>
      <xdr:col>3</xdr:col>
      <xdr:colOff>1104900</xdr:colOff>
      <xdr:row>25</xdr:row>
      <xdr:rowOff>48986</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9A446745-6EB3-45B2-9093-AE3F254D9409}"/>
            </a:ext>
          </a:extLst>
        </xdr:cNvPr>
        <xdr:cNvSpPr/>
      </xdr:nvSpPr>
      <xdr:spPr>
        <a:xfrm>
          <a:off x="3178629" y="11658600"/>
          <a:ext cx="1344385" cy="914400"/>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438150</xdr:colOff>
      <xdr:row>1</xdr:row>
      <xdr:rowOff>1634</xdr:rowOff>
    </xdr:to>
    <xdr:pic>
      <xdr:nvPicPr>
        <xdr:cNvPr id="2" name="Picture 1" descr="Excel logo">
          <a:hlinkClick xmlns:r="http://schemas.openxmlformats.org/officeDocument/2006/relationships" r:id="rId1"/>
          <a:extLst>
            <a:ext uri="{FF2B5EF4-FFF2-40B4-BE49-F238E27FC236}">
              <a16:creationId xmlns:a16="http://schemas.microsoft.com/office/drawing/2014/main" id="{BDE95644-C565-4C9F-9F30-D192D31365EB}"/>
            </a:ext>
          </a:extLst>
        </xdr:cNvPr>
        <xdr:cNvPicPr>
          <a:picLocks noChangeAspect="1"/>
        </xdr:cNvPicPr>
      </xdr:nvPicPr>
      <xdr:blipFill>
        <a:blip xmlns:r="http://schemas.openxmlformats.org/officeDocument/2006/relationships" r:embed="rId2"/>
        <a:stretch>
          <a:fillRect/>
        </a:stretch>
      </xdr:blipFill>
      <xdr:spPr>
        <a:xfrm>
          <a:off x="0" y="0"/>
          <a:ext cx="1047750" cy="563609"/>
        </a:xfrm>
        <a:prstGeom prst="rect">
          <a:avLst/>
        </a:prstGeom>
      </xdr:spPr>
    </xdr:pic>
    <xdr:clientData/>
  </xdr:twoCellAnchor>
  <xdr:twoCellAnchor editAs="oneCell">
    <xdr:from>
      <xdr:col>21</xdr:col>
      <xdr:colOff>0</xdr:colOff>
      <xdr:row>0</xdr:row>
      <xdr:rowOff>0</xdr:rowOff>
    </xdr:from>
    <xdr:to>
      <xdr:col>22</xdr:col>
      <xdr:colOff>137263</xdr:colOff>
      <xdr:row>1</xdr:row>
      <xdr:rowOff>65941</xdr:rowOff>
    </xdr:to>
    <xdr:pic>
      <xdr:nvPicPr>
        <xdr:cNvPr id="3" name="Graphic 2" descr="Statistics with solid fill">
          <a:extLst>
            <a:ext uri="{FF2B5EF4-FFF2-40B4-BE49-F238E27FC236}">
              <a16:creationId xmlns:a16="http://schemas.microsoft.com/office/drawing/2014/main" id="{E280BB8E-FB21-4724-89D6-3990B2D15BC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801600" y="0"/>
          <a:ext cx="746863" cy="627916"/>
        </a:xfrm>
        <a:prstGeom prst="rect">
          <a:avLst/>
        </a:prstGeom>
      </xdr:spPr>
    </xdr:pic>
    <xdr:clientData/>
  </xdr:twoCellAnchor>
  <xdr:twoCellAnchor>
    <xdr:from>
      <xdr:col>9</xdr:col>
      <xdr:colOff>461595</xdr:colOff>
      <xdr:row>57</xdr:row>
      <xdr:rowOff>102582</xdr:rowOff>
    </xdr:from>
    <xdr:to>
      <xdr:col>12</xdr:col>
      <xdr:colOff>87923</xdr:colOff>
      <xdr:row>62</xdr:row>
      <xdr:rowOff>102580</xdr:rowOff>
    </xdr:to>
    <xdr:sp macro="" textlink="">
      <xdr:nvSpPr>
        <xdr:cNvPr id="4" name="Arrow: Right 3">
          <a:hlinkClick xmlns:r="http://schemas.openxmlformats.org/officeDocument/2006/relationships" r:id="rId5"/>
          <a:extLst>
            <a:ext uri="{FF2B5EF4-FFF2-40B4-BE49-F238E27FC236}">
              <a16:creationId xmlns:a16="http://schemas.microsoft.com/office/drawing/2014/main" id="{6C63F10F-9F78-4F68-BD24-75DA1FB6D7B6}"/>
            </a:ext>
          </a:extLst>
        </xdr:cNvPr>
        <xdr:cNvSpPr/>
      </xdr:nvSpPr>
      <xdr:spPr>
        <a:xfrm>
          <a:off x="5934807" y="11342082"/>
          <a:ext cx="1450731" cy="952498"/>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204439</xdr:colOff>
      <xdr:row>140</xdr:row>
      <xdr:rowOff>27878</xdr:rowOff>
    </xdr:from>
    <xdr:to>
      <xdr:col>5</xdr:col>
      <xdr:colOff>659780</xdr:colOff>
      <xdr:row>144</xdr:row>
      <xdr:rowOff>60402</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0E0627A8-9D34-41DC-BFCC-D0394BBDB111}"/>
            </a:ext>
          </a:extLst>
        </xdr:cNvPr>
        <xdr:cNvSpPr/>
      </xdr:nvSpPr>
      <xdr:spPr>
        <a:xfrm>
          <a:off x="3405768" y="28036024"/>
          <a:ext cx="1101183" cy="79452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204439</xdr:colOff>
      <xdr:row>137</xdr:row>
      <xdr:rowOff>27878</xdr:rowOff>
    </xdr:from>
    <xdr:to>
      <xdr:col>5</xdr:col>
      <xdr:colOff>659780</xdr:colOff>
      <xdr:row>141</xdr:row>
      <xdr:rowOff>60402</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7034E7D8-BAEA-4408-B7B0-0B78E675DAA5}"/>
            </a:ext>
          </a:extLst>
        </xdr:cNvPr>
        <xdr:cNvSpPr/>
      </xdr:nvSpPr>
      <xdr:spPr>
        <a:xfrm>
          <a:off x="3404839" y="28050428"/>
          <a:ext cx="1103041" cy="79452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190500</xdr:colOff>
      <xdr:row>75</xdr:row>
      <xdr:rowOff>13939</xdr:rowOff>
    </xdr:from>
    <xdr:to>
      <xdr:col>5</xdr:col>
      <xdr:colOff>185854</xdr:colOff>
      <xdr:row>79</xdr:row>
      <xdr:rowOff>46463</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AC64CA64-8B43-4C6A-B222-6ADCCB5D027F}"/>
            </a:ext>
          </a:extLst>
        </xdr:cNvPr>
        <xdr:cNvSpPr/>
      </xdr:nvSpPr>
      <xdr:spPr>
        <a:xfrm>
          <a:off x="3075878" y="13009756"/>
          <a:ext cx="1101183" cy="79452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190500</xdr:colOff>
      <xdr:row>75</xdr:row>
      <xdr:rowOff>13939</xdr:rowOff>
    </xdr:from>
    <xdr:to>
      <xdr:col>5</xdr:col>
      <xdr:colOff>185854</xdr:colOff>
      <xdr:row>79</xdr:row>
      <xdr:rowOff>46463</xdr:rowOff>
    </xdr:to>
    <xdr:sp macro="" textlink="">
      <xdr:nvSpPr>
        <xdr:cNvPr id="2" name="Arrow: Right 1">
          <a:hlinkClick xmlns:r="http://schemas.openxmlformats.org/officeDocument/2006/relationships" r:id="rId1"/>
          <a:extLst>
            <a:ext uri="{FF2B5EF4-FFF2-40B4-BE49-F238E27FC236}">
              <a16:creationId xmlns:a16="http://schemas.microsoft.com/office/drawing/2014/main" id="{DB0ACF93-A408-42CD-BC9D-DFF8D7C63D94}"/>
            </a:ext>
          </a:extLst>
        </xdr:cNvPr>
        <xdr:cNvSpPr/>
      </xdr:nvSpPr>
      <xdr:spPr>
        <a:xfrm>
          <a:off x="3076575" y="13968064"/>
          <a:ext cx="1128829" cy="794524"/>
        </a:xfrm>
        <a:prstGeom prst="rightArrow">
          <a:avLst/>
        </a:prstGeom>
        <a:solidFill>
          <a:srgbClr val="217346"/>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37c650519e863f1e/Desktop/BEYOND%20BASICS/MS%20EXCEL%20SAMPLES/FORMULA%20TUTORIAL.xlsx" TargetMode="External"/><Relationship Id="rId1" Type="http://schemas.openxmlformats.org/officeDocument/2006/relationships/externalLinkPath" Target="/844bf9cf14afbe69/Desktop/MS%20EXCEL%20SAMPLES/FORMULA%20TUTORIAL.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37c650519e863f1e/Desktop/BEYOND%20BASICS/LESSON%203/LESSON%203%20CUSTOMER.xlsx" TargetMode="External"/><Relationship Id="rId1" Type="http://schemas.openxmlformats.org/officeDocument/2006/relationships/externalLinkPath" Target="/37c650519e863f1e/Desktop/BEYOND%20BASICS/LESSON%203/LESSON%203%20CUSTOM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Basics"/>
      <sheetName val="Introduction to Functions"/>
      <sheetName val="AVERAGE"/>
      <sheetName val="MIN &amp; MAX"/>
      <sheetName val="Date &amp; Time"/>
      <sheetName val="Joining text and numbers"/>
      <sheetName val="IF statements"/>
      <sheetName val="VLOOKUP"/>
      <sheetName val="Conditional Functions"/>
      <sheetName val="Function Wizard"/>
      <sheetName val="Formula Errors"/>
      <sheetName val="Learn more"/>
      <sheetName val="FORMULA TUTORI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tart"/>
      <sheetName val="Table of Contents"/>
      <sheetName val="Chap_1"/>
      <sheetName val="C1.1"/>
      <sheetName val="Chap_2"/>
      <sheetName val="C2.1"/>
      <sheetName val="C3.1"/>
      <sheetName val="C4.1"/>
      <sheetName val="C5.1"/>
      <sheetName val="Key_to_Success"/>
      <sheetName val="ULTIMATE_TEST"/>
    </sheetNames>
    <sheetDataSet>
      <sheetData sheetId="0"/>
      <sheetData sheetId="1"/>
      <sheetData sheetId="2"/>
      <sheetData sheetId="3"/>
      <sheetData sheetId="4"/>
      <sheetData sheetId="5"/>
      <sheetData sheetId="6"/>
      <sheetData sheetId="7">
        <row r="73">
          <cell r="D73">
            <v>1.08</v>
          </cell>
        </row>
      </sheetData>
      <sheetData sheetId="8"/>
      <sheetData sheetId="9"/>
      <sheetData sheetId="10"/>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190CB20-E833-43F0-A243-274CA04472E5}" name="TEMP_DES" displayName="TEMP_DES" ref="B105:C111" totalsRowShown="0" headerRowDxfId="58">
  <autoFilter ref="B105:C111" xr:uid="{69BD70C3-F548-419E-BCC6-1445AE5ED390}">
    <filterColumn colId="0" hiddenButton="1"/>
    <filterColumn colId="1" hiddenButton="1"/>
  </autoFilter>
  <sortState xmlns:xlrd2="http://schemas.microsoft.com/office/spreadsheetml/2017/richdata2" ref="B106:C111">
    <sortCondition ref="B105:B111"/>
  </sortState>
  <tableColumns count="2">
    <tableColumn id="1" xr3:uid="{12D78FDC-B786-4A42-800B-DD2964CEE962}" name="Temperature" dataDxfId="57"/>
    <tableColumn id="2" xr3:uid="{B25E9400-6B7C-435F-979D-5F0E46FA4953}" name="Description"/>
  </tableColumns>
  <tableStyleInfo name="TableStyleMedium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FD37438-6FB1-4D06-9684-F246BF079708}" name="ITEM_DETAILS" displayName="ITEM_DETAILS" ref="A39:F67" totalsRowShown="0" headerRowDxfId="56">
  <tableColumns count="6">
    <tableColumn id="1" xr3:uid="{3B162918-4F66-4177-9BED-2EECACF8B9C9}" name="SERIAL"/>
    <tableColumn id="2" xr3:uid="{3C6B012F-30BB-42ED-8BA2-D8BDFD9E6A44}" name="ITEM Code"/>
    <tableColumn id="3" xr3:uid="{FD37342E-7BAB-4F12-B402-0D908ED2B034}" name="ITEM Category"/>
    <tableColumn id="4" xr3:uid="{440B21D2-4A25-46AD-A7C0-122999B10739}" name="ITEM Name"/>
    <tableColumn id="5" xr3:uid="{FF325DD1-8803-48D4-A644-09BC48D71F60}" name="Price" dataDxfId="55"/>
    <tableColumn id="6" xr3:uid="{64C4BC65-33EA-445B-9789-E370AE1A58C7}" name="Diet Type"/>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8C4B349-1032-4AF1-B191-2D5A4CDFBAAB}" name="TEMP_DES12" displayName="TEMP_DES12" ref="B105:C111" totalsRowShown="0" headerRowDxfId="54">
  <autoFilter ref="B105:C111" xr:uid="{69BD70C3-F548-419E-BCC6-1445AE5ED390}">
    <filterColumn colId="0" hiddenButton="1"/>
    <filterColumn colId="1" hiddenButton="1"/>
  </autoFilter>
  <sortState xmlns:xlrd2="http://schemas.microsoft.com/office/spreadsheetml/2017/richdata2" ref="B106:C111">
    <sortCondition ref="B105:B111"/>
  </sortState>
  <tableColumns count="2">
    <tableColumn id="1" xr3:uid="{49E733A8-304F-4CAA-9D1F-DE5859CA6DE8}" name="Temperature" dataDxfId="53"/>
    <tableColumn id="2" xr3:uid="{FBE442CB-215E-4A0E-9385-770CEDD70B3C}" name="Description"/>
  </tableColumns>
  <tableStyleInfo name="TableStyleMedium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FA7D63E7-D22B-490E-B55A-A80082A104AB}" name="ITEM_DETAILS13" displayName="ITEM_DETAILS13" ref="A39:F67" totalsRowShown="0" headerRowDxfId="52">
  <tableColumns count="6">
    <tableColumn id="1" xr3:uid="{04DD48C8-0984-404F-AD7B-133959A3D74F}" name="SERIAL"/>
    <tableColumn id="2" xr3:uid="{351F653C-DB8D-4975-9299-643B8ABADB45}" name="ITEM Code"/>
    <tableColumn id="3" xr3:uid="{E8B7B792-AA84-4955-95C2-6D4BF856297E}" name="ITEM Category"/>
    <tableColumn id="4" xr3:uid="{B019B71F-8516-4D44-B38C-5304F9B2F276}" name="ITEM Name"/>
    <tableColumn id="5" xr3:uid="{A27ACF7C-72D5-4422-927C-9CB96297BF02}" name="Price" dataDxfId="51"/>
    <tableColumn id="6" xr3:uid="{45F37268-E813-48DD-AD56-8F565B95C7AA}" name="Diet Type"/>
  </tableColumns>
  <tableStyleInfo name="TableStyleLight1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FCFAEAA-1BEF-40D5-87FB-C019F984FCEC}" name="Table8" displayName="Table8" ref="D84:G101" totalsRowShown="0" headerRowDxfId="50">
  <tableColumns count="4">
    <tableColumn id="1" xr3:uid="{F5A8C07C-5E41-47E8-83FD-84B3850A4E3D}" name="Employee Name"/>
    <tableColumn id="2" xr3:uid="{35A30821-A80A-438B-93FC-FEA25C86AF5A}" name="Date" dataDxfId="49"/>
    <tableColumn id="3" xr3:uid="{DBB896F8-392D-40CA-924C-524BC290E1D7}" name="Sales Value" dataDxfId="48"/>
    <tableColumn id="4" xr3:uid="{6DD1E516-CB7E-4347-B825-4DF785D5B25F}" name="Commission Amount" dataDxfId="47"/>
  </tableColumns>
  <tableStyleInfo name="TableStyleLight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24679C1-4F43-4585-A526-D7EBF6647D19}" name="SV_RANK" displayName="SV_RANK" ref="J84:K89" totalsRowShown="0" headerRowDxfId="46">
  <tableColumns count="2">
    <tableColumn id="1" xr3:uid="{FB0665C6-5500-44EC-A72A-71921E873EF8}" name="Sales Value" dataDxfId="45"/>
    <tableColumn id="2" xr3:uid="{F3EAFFC4-9332-44F4-8C49-03A5814E36E8}" name="RANK" dataDxfId="44"/>
  </tableColumns>
  <tableStyleInfo name="TableStyleLight13"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93604D85-2CE5-4834-B9C9-4BB9F437DB37}" name="RANK_CP" displayName="RANK_CP" ref="J92:K97" totalsRowShown="0">
  <tableColumns count="2">
    <tableColumn id="1" xr3:uid="{16BD7EA7-F614-479B-A442-E6A31610C90E}" name="RANK" dataDxfId="43"/>
    <tableColumn id="2" xr3:uid="{68EDB347-B666-47BB-95AB-4C706B3A4788}" name="Commission %" dataDxfId="42"/>
  </tableColumns>
  <tableStyleInfo name="TableStyleLight10"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3EC8225F-D1DF-4908-8634-1101A171099C}" name="Table820" displayName="Table820" ref="D84:G101" totalsRowShown="0" headerRowDxfId="41">
  <tableColumns count="4">
    <tableColumn id="1" xr3:uid="{F3BEFA44-734E-427B-9F2D-CB5DBF0F4FBA}" name="Employee Name"/>
    <tableColumn id="2" xr3:uid="{209EFFEE-82E5-4A68-B162-A90E950A13BF}" name="Date" dataDxfId="40"/>
    <tableColumn id="3" xr3:uid="{50B8A56B-F475-4A7F-AEC6-AD4656CCDA33}" name="Sales Value" dataDxfId="39"/>
    <tableColumn id="4" xr3:uid="{6321487C-5135-4196-950F-6F246A8A44CC}" name="Commission Amount" dataDxfId="38">
      <calculatedColumnFormula>_xlfn.IFNA(CHOOSE(LOOKUP(Table820[[#This Row],[Sales Value]],SV_RANK21[Sales Value],SV_RANK21[RANK]),$K$93,$K$94,$K$95,$K$96,$K$97)*Table820[[#This Row],[Sales Value]],"No Commission")</calculatedColumnFormula>
    </tableColumn>
  </tableColumns>
  <tableStyleInfo name="TableStyleLight14"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3811D3C-8AB9-4296-851A-131A56D3C4E1}" name="SV_RANK21" displayName="SV_RANK21" ref="J84:K89" totalsRowShown="0" headerRowDxfId="37">
  <tableColumns count="2">
    <tableColumn id="1" xr3:uid="{900F4C16-7B0A-4CA8-B127-C91542E48DF8}" name="Sales Value" dataDxfId="36"/>
    <tableColumn id="2" xr3:uid="{0FF31453-0647-40B3-9B62-45FDBF103E83}" name="RANK" dataDxfId="35"/>
  </tableColumns>
  <tableStyleInfo name="TableStyleLight13"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24539E0A-4C24-4560-BE8C-2BA8AC53AB28}" name="RANK_CP22" displayName="RANK_CP22" ref="J92:K97" totalsRowShown="0">
  <tableColumns count="2">
    <tableColumn id="1" xr3:uid="{109E6599-6D8B-4A7F-89AF-1BAC05A0F2B0}" name="RANK" dataDxfId="34"/>
    <tableColumn id="2" xr3:uid="{16FC6534-6576-4FE6-B415-FE3FDC1E34AF}" name="Commission %" dataDxfId="33"/>
  </tableColumns>
  <tableStyleInfo name="TableStyleLight10"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3E2DA2A-8E6B-4414-AC52-12DABBF35230}" name="SALES_DATA" displayName="SALES_DATA" ref="C10:F75" totalsRowShown="0">
  <sortState xmlns:xlrd2="http://schemas.microsoft.com/office/spreadsheetml/2017/richdata2" ref="C11:F70">
    <sortCondition ref="C10:C70"/>
  </sortState>
  <tableColumns count="4">
    <tableColumn id="1" xr3:uid="{37B0F091-B430-400B-8905-F269166BA74F}" name="Date" dataDxfId="32"/>
    <tableColumn id="2" xr3:uid="{F21820EF-8A9F-4C2E-B8BC-2DBEBC294127}" name="Product"/>
    <tableColumn id="3" xr3:uid="{28561843-7F29-4D2D-9C8B-C4903DEF9228}" name="Discount Band" dataDxfId="31"/>
    <tableColumn id="4" xr3:uid="{B856991D-8573-4313-843F-908E0514017A}" name="Units Sold" dataDxfId="30"/>
  </tableColumns>
  <tableStyleInfo name="TableStyleMedium2" showFirstColumn="0" showLastColumn="0" showRowStripes="0"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05CC599-9BE1-4763-A6F9-99710CEC9EBD}" name="SALES_DATA3" displayName="SALES_DATA3" ref="C10:F73" totalsRowShown="0">
  <sortState xmlns:xlrd2="http://schemas.microsoft.com/office/spreadsheetml/2017/richdata2" ref="C11:F70">
    <sortCondition ref="C10:C70"/>
  </sortState>
  <tableColumns count="4">
    <tableColumn id="1" xr3:uid="{20CC81A1-2BCF-456E-9678-A92B580C3114}" name="Date" dataDxfId="29"/>
    <tableColumn id="2" xr3:uid="{C1EBAA46-9AAC-43C5-B072-B89A3F26E2E6}" name="Product"/>
    <tableColumn id="3" xr3:uid="{3F299B94-E288-4CE7-9D08-83C33CFDF905}" name="Discount Band" dataDxfId="28"/>
    <tableColumn id="4" xr3:uid="{3C4EB704-8DC6-42D2-97C2-BBF06F2428B8}" name="Units Sold" dataDxfId="27"/>
  </tableColumns>
  <tableStyleInfo name="TableStyleMedium2" showFirstColumn="0" showLastColumn="0" showRowStripes="0"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B566E23-A767-4336-A155-2633D5BFB728}" name="Table4" displayName="Table4" ref="C5:F15" totalsRowShown="0">
  <tableColumns count="4">
    <tableColumn id="1" xr3:uid="{98122652-B4D0-45EC-B976-E8EBFA937A84}" name="Rank"/>
    <tableColumn id="2" xr3:uid="{4DFAD50C-5672-448A-8733-62A2BE084837}" name="Company"/>
    <tableColumn id="3" xr3:uid="{BDEF2005-9E62-405D-9E65-B177A749897D}" name="Website"/>
    <tableColumn id="4" xr3:uid="{DD1B64D9-1ABC-414E-B8CF-9DA86E9ADE23}" name="Link to Website" dataDxfId="26"/>
  </tableColumns>
  <tableStyleInfo name="TableStyleMedium2" showFirstColumn="0" showLastColumn="0" showRowStripes="0"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AF2A2F5-7C80-452C-BED1-ABEED444D0F2}" name="TEMP_TABLE" displayName="TEMP_TABLE" ref="A74:B80" totalsRowShown="0" headerRowDxfId="25" dataDxfId="23" headerRowBorderDxfId="24" tableBorderDxfId="22" totalsRowBorderDxfId="21">
  <tableColumns count="2">
    <tableColumn id="1" xr3:uid="{8D2959EA-2D4D-4F8C-9565-862D826764DE}" name="Temperature" dataDxfId="20"/>
    <tableColumn id="2" xr3:uid="{C4558D9F-CA34-44B0-8648-7F02648788E2}" name="Description" dataDxfId="19"/>
  </tableColumns>
  <tableStyleInfo name="TableStyleMedium3"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2758BB0-80CE-4B7A-8D0B-9835F374C83E}" name="WIND_SPEED" displayName="WIND_SPEED" ref="A89:B102" totalsRowShown="0" headerRowDxfId="18" headerRowBorderDxfId="17" tableBorderDxfId="16" totalsRowBorderDxfId="15">
  <tableColumns count="2">
    <tableColumn id="1" xr3:uid="{FF195C1E-C58B-4EF0-9629-27C1E3D525F7}" name="Description" dataDxfId="14"/>
    <tableColumn id="2" xr3:uid="{28C42266-FD41-4B73-91C0-1C7A8D8F6A07}" name="Wind speed" dataDxfId="13"/>
  </tableColumns>
  <tableStyleInfo name="TableStyleMedium7"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C394C90A-9162-4257-A5BF-14766FE3B911}" name="TEMP_TABLE19" displayName="TEMP_TABLE19" ref="A74:B80" totalsRowShown="0" headerRowDxfId="12" dataDxfId="10" headerRowBorderDxfId="11" tableBorderDxfId="9" totalsRowBorderDxfId="8">
  <tableColumns count="2">
    <tableColumn id="1" xr3:uid="{8EEFDC85-FC8F-4090-8421-76E077B4FFF0}" name="Temperature" dataDxfId="7"/>
    <tableColumn id="2" xr3:uid="{1945EFE7-50B0-4D2F-96AE-865CFEA73CB8}" name="Description" dataDxfId="6"/>
  </tableColumns>
  <tableStyleInfo name="TableStyleMedium3"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A70560AB-6E71-4C0E-A013-E6434F90F9AE}" name="WIND_SPEED29" displayName="WIND_SPEED29" ref="A86:B99" totalsRowShown="0" headerRowDxfId="5" headerRowBorderDxfId="4" tableBorderDxfId="3" totalsRowBorderDxfId="2">
  <tableColumns count="2">
    <tableColumn id="1" xr3:uid="{92026E72-6CBE-4861-B86C-245CE7122026}" name="Description" dataDxfId="1"/>
    <tableColumn id="2" xr3:uid="{284A1223-B2BC-4EBB-99EC-AE51BD342E67}" name="Wind speed" dataDxfId="0"/>
  </tableColumns>
  <tableStyleInfo name="TableStyleMedium7"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B4CEDD6-0287-4646-987E-EA4D7A6CC2C4}" name="Table_JAN" displayName="Table_JAN" ref="B5:C13" totalsRowShown="0">
  <tableColumns count="2">
    <tableColumn id="1" xr3:uid="{ACAAED62-5D1F-487E-A020-7F0C202CAA14}" name="Item Name"/>
    <tableColumn id="2" xr3:uid="{8FAB44AD-9450-41EC-8D7A-0F6AC9DDAE31}" name="Units Sold"/>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9B2CDB50-7404-4833-B79B-E96ED0B21B7F}" name="Table_FEB" displayName="Table_FEB" ref="E5:F13" totalsRowShown="0">
  <tableColumns count="2">
    <tableColumn id="1" xr3:uid="{F67DCDD1-6452-4BFA-9982-D0700A4B674E}" name="Item Name"/>
    <tableColumn id="2" xr3:uid="{5C67849E-3F10-4ADD-ACFF-FB54A46ACC3D}" name="Units Sold"/>
  </tableColumns>
  <tableStyleInfo name="TableStyleMedium3"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77FEC846-E437-44F5-B618-0A2860F64223}" name="Table_MAR" displayName="Table_MAR" ref="H5:I13" totalsRowShown="0">
  <tableColumns count="2">
    <tableColumn id="1" xr3:uid="{6506835C-E531-4BA2-B243-7756254853CB}" name="Item Name"/>
    <tableColumn id="2" xr3:uid="{36E0C3CB-E809-4536-916D-4BA4732B3B3E}" name="Units Sold"/>
  </tableColumns>
  <tableStyleInfo name="TableStyleMedium5"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6246DD53-DC5F-46BF-9D07-1B3A3816564D}" name="Current_Employees" displayName="Current_Employees" ref="A32:C44" totalsRowShown="0">
  <tableColumns count="3">
    <tableColumn id="1" xr3:uid="{56099AB2-25A5-4E1B-AF09-DFD63165046F}" name="Name"/>
    <tableColumn id="2" xr3:uid="{B4A99422-51D9-4B60-B1BC-9976DD252100}" name="Employee ID"/>
    <tableColumn id="3" xr3:uid="{FC107EF2-C3AD-4385-95D9-413A769F4A87}" name="Department"/>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1E8807F9-0A10-43F2-9B1F-48C72E377405}" name="Contractors" displayName="Contractors" ref="E32:F41" totalsRowShown="0">
  <tableColumns count="2">
    <tableColumn id="1" xr3:uid="{9E7BEF08-BA34-4160-AF85-90DEB06E9496}" name="Name"/>
    <tableColumn id="2" xr3:uid="{965228B5-35A6-496E-917A-2E4A65803AD2}" name="Department"/>
  </tableColumns>
  <tableStyleInfo name="TableStyleMedium3"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7589D769-DDE4-4D95-BEDB-B71EA3C0BF04}" name="Former_Employees" displayName="Former_Employees" ref="H32:K42" totalsRowShown="0">
  <tableColumns count="4">
    <tableColumn id="1" xr3:uid="{488F29BE-048A-425B-AED8-E8113991BCDA}" name="Name"/>
    <tableColumn id="2" xr3:uid="{A3AA6DAA-2BA0-4247-B06C-43CF6778E703}" name="Employee ID"/>
    <tableColumn id="3" xr3:uid="{06CDB520-3CC6-4351-9DB0-FE3579028D6D}" name="Business Unit"/>
    <tableColumn id="4" xr3:uid="{69EB6E5B-0040-47FD-AB6B-A3597365EE83}" name="Department"/>
  </tableColumns>
  <tableStyleInfo name="TableStyleMedium5"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DE533272-A9F2-4D00-9E81-D66C0E9E3E90}" name="Table_JAN30" displayName="Table_JAN30" ref="B5:C13" totalsRowShown="0">
  <tableColumns count="2">
    <tableColumn id="1" xr3:uid="{D7634CE7-629D-41FE-837A-EA8A0ED35727}" name="Item Name"/>
    <tableColumn id="2" xr3:uid="{7BAA9B7E-1B89-4811-A43C-8CD15505ED7D}" name="Units Sold"/>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15F14A-478B-44E4-AB88-A3DA3466F91E}" name="Table_FEB31" displayName="Table_FEB31" ref="E5:F13" totalsRowShown="0">
  <tableColumns count="2">
    <tableColumn id="1" xr3:uid="{E7DE6ECB-B250-437E-A2AA-7FD8A6064087}" name="Item Name"/>
    <tableColumn id="2" xr3:uid="{203A7B2D-F36E-411E-9C3F-C583DE32EBE0}" name="Units Sold"/>
  </tableColumns>
  <tableStyleInfo name="TableStyleMedium3"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52E6DC45-69BC-42BF-BD70-030971E600A5}" name="Table_MAR32" displayName="Table_MAR32" ref="H5:I13" totalsRowShown="0">
  <tableColumns count="2">
    <tableColumn id="1" xr3:uid="{EEF89159-6E02-4EB0-8707-F25C75B127B3}" name="Item Name"/>
    <tableColumn id="2" xr3:uid="{8A6CA728-B313-4835-A216-9F1A6726372B}" name="Units Sold"/>
  </tableColumns>
  <tableStyleInfo name="TableStyleMedium5"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A6D00C5F-53DD-4879-B1DB-648EA79A610B}" name="Current_Employees33" displayName="Current_Employees33" ref="A32:C44" totalsRowShown="0">
  <tableColumns count="3">
    <tableColumn id="1" xr3:uid="{4D5DF6C2-F063-4F64-BB75-8ED6963AA5EC}" name="Name"/>
    <tableColumn id="2" xr3:uid="{23E86C13-396C-4147-B526-7D7E7A1086AB}" name="Employee ID"/>
    <tableColumn id="3" xr3:uid="{FDE0DB76-2993-46BF-8848-D125634889FB}" name="Department"/>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DFDACDD4-514F-4DBB-AF5A-1663CA376B94}" name="Contractors34" displayName="Contractors34" ref="E32:F41" totalsRowShown="0">
  <tableColumns count="2">
    <tableColumn id="1" xr3:uid="{7FAD242D-3E08-4B0B-88CF-F5B4095EE983}" name="Name"/>
    <tableColumn id="2" xr3:uid="{F58AB210-1BD1-4F08-9CCD-827833BC3B10}" name="Department"/>
  </tableColumns>
  <tableStyleInfo name="TableStyleMedium3"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2E8C90DE-FAC7-46B2-B79B-8FD06868C46B}" name="Former_Employees35" displayName="Former_Employees35" ref="H32:K42" totalsRowShown="0">
  <tableColumns count="4">
    <tableColumn id="1" xr3:uid="{7237393F-2A50-465D-8813-1C615D184F82}" name="Name"/>
    <tableColumn id="2" xr3:uid="{2F2F0385-8328-4B4C-850B-4C419FBA2CD3}" name="Employee ID"/>
    <tableColumn id="3" xr3:uid="{B273ACC9-3D05-49F0-BC91-C01B429844C0}" name="Business Unit"/>
    <tableColumn id="4" xr3:uid="{2EAA3910-5AFA-41AD-9C18-545E2E6C5DC1}" name="Department"/>
  </tableColumns>
  <tableStyleInfo name="TableStyleMedium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drawing" Target="../drawings/drawing6.xml"/><Relationship Id="rId4" Type="http://schemas.openxmlformats.org/officeDocument/2006/relationships/table" Target="../tables/table7.xml"/></Relationships>
</file>

<file path=xl/worksheets/_rels/sheet8.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3" Type="http://schemas.openxmlformats.org/officeDocument/2006/relationships/hyperlink" Target="https://upload.wikimedia.org/wikipedia/commons/7/74/Grevy%27s_Zebra_Stallion.jpg" TargetMode="External"/><Relationship Id="rId2" Type="http://schemas.openxmlformats.org/officeDocument/2006/relationships/hyperlink" Target="https://upload.wikimedia.org/wikipedia/commons/thumb/3/3d/Polar_Bear_AdF.jpg/1280px-Polar_Bear_AdF.jpg" TargetMode="External"/><Relationship Id="rId1" Type="http://schemas.openxmlformats.org/officeDocument/2006/relationships/hyperlink" Target="https://upload.wikimedia.org/wikipedia/commons/thumb/3/39/Panthera_tigris_sumatrae_%28Sumatran_Tiger%29_close-up.jpg/1280px-Panthera_tigris_sumatrae_%28Sumatran_Tiger%29_close-up.jpg" TargetMode="External"/><Relationship Id="rId6" Type="http://schemas.openxmlformats.org/officeDocument/2006/relationships/drawing" Target="../drawings/drawing11.xml"/><Relationship Id="rId5" Type="http://schemas.openxmlformats.org/officeDocument/2006/relationships/hyperlink" Target="https://upload.wikimedia.org/wikipedia/commons/a/a1/Lions_Family_Portrait_Masai_Mara.jpg" TargetMode="External"/><Relationship Id="rId4" Type="http://schemas.openxmlformats.org/officeDocument/2006/relationships/hyperlink" Target="https://upload.wikimedia.org/wikipedia/commons/7/73/Lion_waiting_in_Namibia.jpg"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3" Type="http://schemas.openxmlformats.org/officeDocument/2006/relationships/table" Target="../tables/table19.xml"/><Relationship Id="rId7" Type="http://schemas.openxmlformats.org/officeDocument/2006/relationships/table" Target="../tables/table23.xml"/><Relationship Id="rId2" Type="http://schemas.openxmlformats.org/officeDocument/2006/relationships/table" Target="../tables/table18.xml"/><Relationship Id="rId1" Type="http://schemas.openxmlformats.org/officeDocument/2006/relationships/drawing" Target="../drawings/drawing15.xml"/><Relationship Id="rId6" Type="http://schemas.openxmlformats.org/officeDocument/2006/relationships/table" Target="../tables/table22.xml"/><Relationship Id="rId5" Type="http://schemas.openxmlformats.org/officeDocument/2006/relationships/table" Target="../tables/table21.xml"/><Relationship Id="rId4" Type="http://schemas.openxmlformats.org/officeDocument/2006/relationships/table" Target="../tables/table20.xml"/></Relationships>
</file>

<file path=xl/worksheets/_rels/sheet21.xml.rels><?xml version="1.0" encoding="UTF-8" standalone="yes"?>
<Relationships xmlns="http://schemas.openxmlformats.org/package/2006/relationships"><Relationship Id="rId3" Type="http://schemas.openxmlformats.org/officeDocument/2006/relationships/table" Target="../tables/table25.xml"/><Relationship Id="rId7" Type="http://schemas.openxmlformats.org/officeDocument/2006/relationships/table" Target="../tables/table29.xml"/><Relationship Id="rId2" Type="http://schemas.openxmlformats.org/officeDocument/2006/relationships/table" Target="../tables/table24.xml"/><Relationship Id="rId1" Type="http://schemas.openxmlformats.org/officeDocument/2006/relationships/drawing" Target="../drawings/drawing16.xml"/><Relationship Id="rId6" Type="http://schemas.openxmlformats.org/officeDocument/2006/relationships/table" Target="../tables/table28.xml"/><Relationship Id="rId5" Type="http://schemas.openxmlformats.org/officeDocument/2006/relationships/table" Target="../tables/table27.xml"/><Relationship Id="rId4" Type="http://schemas.openxmlformats.org/officeDocument/2006/relationships/table" Target="../tables/table2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90D42-DEDB-4ED0-B20B-102018CB6434}">
  <sheetPr>
    <tabColor rgb="FF217346"/>
    <pageSetUpPr autoPageBreaks="0"/>
  </sheetPr>
  <dimension ref="A1:A5"/>
  <sheetViews>
    <sheetView showGridLines="0" showRowColHeaders="0" tabSelected="1" zoomScale="115" zoomScaleNormal="115" workbookViewId="0">
      <selection activeCell="A2" sqref="A2"/>
    </sheetView>
  </sheetViews>
  <sheetFormatPr defaultColWidth="11.140625" defaultRowHeight="20.25" customHeight="1" x14ac:dyDescent="0.25"/>
  <cols>
    <col min="1" max="1" width="129.7109375" style="2" customWidth="1"/>
    <col min="2" max="2" width="3.5703125" style="2" customWidth="1"/>
    <col min="3" max="16384" width="11.140625" style="2"/>
  </cols>
  <sheetData>
    <row r="1" spans="1:1" ht="20.25" customHeight="1" x14ac:dyDescent="1.25">
      <c r="A1" s="1"/>
    </row>
    <row r="2" spans="1:1" ht="102" customHeight="1" x14ac:dyDescent="0.25">
      <c r="A2" s="11" t="s">
        <v>54</v>
      </c>
    </row>
    <row r="3" spans="1:1" ht="45" x14ac:dyDescent="0.25">
      <c r="A3" s="12" t="s">
        <v>69</v>
      </c>
    </row>
    <row r="4" spans="1:1" ht="264" customHeight="1" x14ac:dyDescent="0.25">
      <c r="A4" s="4" t="s">
        <v>0</v>
      </c>
    </row>
    <row r="5" spans="1:1" ht="20.25" customHeight="1" x14ac:dyDescent="0.35">
      <c r="A5" s="3"/>
    </row>
  </sheetData>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19E36-311D-4D12-91D9-C6D9B48DC01D}">
  <sheetPr>
    <tabColor theme="5" tint="-0.249977111117893"/>
  </sheetPr>
  <dimension ref="C1:P108"/>
  <sheetViews>
    <sheetView showGridLines="0" showRowColHeaders="0" zoomScale="130" zoomScaleNormal="130" workbookViewId="0">
      <pane ySplit="1" topLeftCell="A2" activePane="bottomLeft" state="frozen"/>
      <selection pane="bottomLeft"/>
    </sheetView>
  </sheetViews>
  <sheetFormatPr defaultRowHeight="15" x14ac:dyDescent="0.25"/>
  <cols>
    <col min="1" max="16384" width="9.140625" style="5"/>
  </cols>
  <sheetData>
    <row r="1" spans="4:11" s="9" customFormat="1" ht="44.25" customHeight="1" thickBot="1" x14ac:dyDescent="0.3">
      <c r="G1" s="10" t="s">
        <v>55</v>
      </c>
    </row>
    <row r="7" spans="4:11" x14ac:dyDescent="0.25">
      <c r="H7"/>
    </row>
    <row r="10" spans="4:11" x14ac:dyDescent="0.25">
      <c r="D10" s="113"/>
      <c r="E10" s="114"/>
      <c r="F10" s="114"/>
      <c r="G10" s="114"/>
      <c r="H10" s="114"/>
      <c r="I10" s="114"/>
      <c r="J10" s="114"/>
      <c r="K10" s="115"/>
    </row>
    <row r="11" spans="4:11" x14ac:dyDescent="0.25">
      <c r="D11" s="116"/>
      <c r="E11" s="117"/>
      <c r="F11" s="117"/>
      <c r="G11" s="117"/>
      <c r="H11" s="117"/>
      <c r="I11" s="117"/>
      <c r="J11" s="117"/>
      <c r="K11" s="118"/>
    </row>
    <row r="12" spans="4:11" x14ac:dyDescent="0.25">
      <c r="D12" s="116"/>
      <c r="E12" s="117"/>
      <c r="F12" s="117"/>
      <c r="G12" s="117"/>
      <c r="H12" s="117"/>
      <c r="I12" s="117"/>
      <c r="J12" s="117"/>
      <c r="K12" s="118"/>
    </row>
    <row r="13" spans="4:11" x14ac:dyDescent="0.25">
      <c r="D13" s="119"/>
      <c r="E13" s="120"/>
      <c r="F13" s="120"/>
      <c r="G13" s="120"/>
      <c r="H13" s="120"/>
      <c r="I13" s="120"/>
      <c r="J13" s="120"/>
      <c r="K13" s="121"/>
    </row>
    <row r="14" spans="4:11" x14ac:dyDescent="0.25">
      <c r="D14" s="113"/>
      <c r="E14" s="114"/>
      <c r="F14" s="114"/>
      <c r="G14" s="114"/>
      <c r="H14" s="114"/>
      <c r="I14" s="114"/>
      <c r="J14" s="114"/>
      <c r="K14" s="115"/>
    </row>
    <row r="15" spans="4:11" x14ac:dyDescent="0.25">
      <c r="D15" s="116"/>
      <c r="E15" s="117"/>
      <c r="F15" s="117"/>
      <c r="G15" s="117"/>
      <c r="H15" s="117"/>
      <c r="I15" s="117"/>
      <c r="J15" s="117"/>
      <c r="K15" s="118"/>
    </row>
    <row r="16" spans="4:11" x14ac:dyDescent="0.25">
      <c r="D16" s="116"/>
      <c r="E16" s="117"/>
      <c r="F16" s="117"/>
      <c r="G16" s="117"/>
      <c r="H16" s="117"/>
      <c r="I16" s="117"/>
      <c r="J16" s="117"/>
      <c r="K16" s="118"/>
    </row>
    <row r="17" spans="4:11" x14ac:dyDescent="0.25">
      <c r="D17" s="119"/>
      <c r="E17" s="120"/>
      <c r="F17" s="120"/>
      <c r="G17" s="120"/>
      <c r="H17" s="120"/>
      <c r="I17" s="120"/>
      <c r="J17" s="120"/>
      <c r="K17" s="121"/>
    </row>
    <row r="18" spans="4:11" x14ac:dyDescent="0.25">
      <c r="D18" s="113"/>
      <c r="E18" s="114"/>
      <c r="F18" s="114"/>
      <c r="G18" s="114"/>
      <c r="H18" s="114"/>
      <c r="I18" s="114"/>
      <c r="J18" s="114"/>
      <c r="K18" s="115"/>
    </row>
    <row r="19" spans="4:11" x14ac:dyDescent="0.25">
      <c r="D19" s="116"/>
      <c r="E19" s="117"/>
      <c r="F19" s="117"/>
      <c r="G19" s="117"/>
      <c r="H19" s="117"/>
      <c r="I19" s="117"/>
      <c r="J19" s="117"/>
      <c r="K19" s="118"/>
    </row>
    <row r="20" spans="4:11" x14ac:dyDescent="0.25">
      <c r="D20" s="116"/>
      <c r="E20" s="117"/>
      <c r="F20" s="117"/>
      <c r="G20" s="117"/>
      <c r="H20" s="117"/>
      <c r="I20" s="117"/>
      <c r="J20" s="117"/>
      <c r="K20" s="118"/>
    </row>
    <row r="21" spans="4:11" x14ac:dyDescent="0.25">
      <c r="D21" s="119"/>
      <c r="E21" s="120"/>
      <c r="F21" s="120"/>
      <c r="G21" s="120"/>
      <c r="H21" s="120"/>
      <c r="I21" s="120"/>
      <c r="J21" s="120"/>
      <c r="K21" s="121"/>
    </row>
    <row r="22" spans="4:11" x14ac:dyDescent="0.25">
      <c r="D22" s="113"/>
      <c r="E22" s="114"/>
      <c r="F22" s="114"/>
      <c r="G22" s="114"/>
      <c r="H22" s="114"/>
      <c r="I22" s="114"/>
      <c r="J22" s="114"/>
      <c r="K22" s="115"/>
    </row>
    <row r="23" spans="4:11" x14ac:dyDescent="0.25">
      <c r="D23" s="116"/>
      <c r="E23" s="117"/>
      <c r="F23" s="117"/>
      <c r="G23" s="117"/>
      <c r="H23" s="117"/>
      <c r="I23" s="117"/>
      <c r="J23" s="117"/>
      <c r="K23" s="118"/>
    </row>
    <row r="24" spans="4:11" x14ac:dyDescent="0.25">
      <c r="D24" s="116"/>
      <c r="E24" s="117"/>
      <c r="F24" s="117"/>
      <c r="G24" s="117"/>
      <c r="H24" s="117"/>
      <c r="I24" s="117"/>
      <c r="J24" s="117"/>
      <c r="K24" s="118"/>
    </row>
    <row r="25" spans="4:11" x14ac:dyDescent="0.25">
      <c r="D25" s="119"/>
      <c r="E25" s="120"/>
      <c r="F25" s="120"/>
      <c r="G25" s="120"/>
      <c r="H25" s="120"/>
      <c r="I25" s="120"/>
      <c r="J25" s="120"/>
      <c r="K25" s="121"/>
    </row>
    <row r="26" spans="4:11" x14ac:dyDescent="0.25">
      <c r="D26" s="113"/>
      <c r="E26" s="114"/>
      <c r="F26" s="114"/>
      <c r="G26" s="114"/>
      <c r="H26" s="114"/>
      <c r="I26" s="114"/>
      <c r="J26" s="114"/>
      <c r="K26" s="115"/>
    </row>
    <row r="27" spans="4:11" x14ac:dyDescent="0.25">
      <c r="D27" s="116"/>
      <c r="E27" s="117"/>
      <c r="F27" s="117"/>
      <c r="G27" s="117"/>
      <c r="H27" s="117"/>
      <c r="I27" s="117"/>
      <c r="J27" s="117"/>
      <c r="K27" s="118"/>
    </row>
    <row r="28" spans="4:11" x14ac:dyDescent="0.25">
      <c r="D28" s="116"/>
      <c r="E28" s="117"/>
      <c r="F28" s="117"/>
      <c r="G28" s="117"/>
      <c r="H28" s="117"/>
      <c r="I28" s="117"/>
      <c r="J28" s="117"/>
      <c r="K28" s="118"/>
    </row>
    <row r="29" spans="4:11" x14ac:dyDescent="0.25">
      <c r="D29" s="119"/>
      <c r="E29" s="120"/>
      <c r="F29" s="120"/>
      <c r="G29" s="120"/>
      <c r="H29" s="120"/>
      <c r="I29" s="120"/>
      <c r="J29" s="120"/>
      <c r="K29" s="121"/>
    </row>
    <row r="30" spans="4:11" x14ac:dyDescent="0.25">
      <c r="D30" s="113"/>
      <c r="E30" s="114"/>
      <c r="F30" s="114"/>
      <c r="G30" s="114"/>
      <c r="H30" s="114"/>
      <c r="I30" s="114"/>
      <c r="J30" s="114"/>
      <c r="K30" s="115"/>
    </row>
    <row r="31" spans="4:11" x14ac:dyDescent="0.25">
      <c r="D31" s="116"/>
      <c r="E31" s="117"/>
      <c r="F31" s="117"/>
      <c r="G31" s="117"/>
      <c r="H31" s="117"/>
      <c r="I31" s="117"/>
      <c r="J31" s="117"/>
      <c r="K31" s="118"/>
    </row>
    <row r="32" spans="4:11" x14ac:dyDescent="0.25">
      <c r="D32" s="116"/>
      <c r="E32" s="117"/>
      <c r="F32" s="117"/>
      <c r="G32" s="117"/>
      <c r="H32" s="117"/>
      <c r="I32" s="117"/>
      <c r="J32" s="117"/>
      <c r="K32" s="118"/>
    </row>
    <row r="33" spans="4:16" x14ac:dyDescent="0.25">
      <c r="D33" s="119"/>
      <c r="E33" s="120"/>
      <c r="F33" s="120"/>
      <c r="G33" s="120"/>
      <c r="H33" s="120"/>
      <c r="I33" s="120"/>
      <c r="J33" s="120"/>
      <c r="K33" s="121"/>
    </row>
    <row r="34" spans="4:16" x14ac:dyDescent="0.25">
      <c r="D34" s="113"/>
      <c r="E34" s="114"/>
      <c r="F34" s="114"/>
      <c r="G34" s="114"/>
      <c r="H34" s="114"/>
      <c r="I34" s="114"/>
      <c r="J34" s="114"/>
      <c r="K34" s="115"/>
    </row>
    <row r="35" spans="4:16" x14ac:dyDescent="0.25">
      <c r="D35" s="116"/>
      <c r="E35" s="117"/>
      <c r="F35" s="117"/>
      <c r="G35" s="117"/>
      <c r="H35" s="117"/>
      <c r="I35" s="117"/>
      <c r="J35" s="117"/>
      <c r="K35" s="118"/>
    </row>
    <row r="36" spans="4:16" x14ac:dyDescent="0.25">
      <c r="D36" s="116"/>
      <c r="E36" s="117"/>
      <c r="F36" s="117"/>
      <c r="G36" s="117"/>
      <c r="H36" s="117"/>
      <c r="I36" s="117"/>
      <c r="J36" s="117"/>
      <c r="K36" s="118"/>
    </row>
    <row r="37" spans="4:16" x14ac:dyDescent="0.25">
      <c r="D37" s="119"/>
      <c r="E37" s="120"/>
      <c r="F37" s="120"/>
      <c r="G37" s="120"/>
      <c r="H37" s="120"/>
      <c r="I37" s="120"/>
      <c r="J37" s="120"/>
      <c r="K37" s="121"/>
    </row>
    <row r="45" spans="4:16" x14ac:dyDescent="0.25">
      <c r="P45" s="5" t="s">
        <v>459</v>
      </c>
    </row>
    <row r="54" spans="3:12" ht="15.75" thickBot="1" x14ac:dyDescent="0.3"/>
    <row r="55" spans="3:12" ht="15" customHeight="1" x14ac:dyDescent="0.25">
      <c r="C55" s="104" t="s">
        <v>56</v>
      </c>
      <c r="D55" s="105"/>
      <c r="E55" s="105"/>
      <c r="F55" s="105"/>
      <c r="G55" s="105"/>
      <c r="H55" s="105"/>
      <c r="I55" s="105"/>
      <c r="J55" s="105"/>
      <c r="K55" s="105"/>
      <c r="L55" s="106"/>
    </row>
    <row r="56" spans="3:12" x14ac:dyDescent="0.25">
      <c r="C56" s="107"/>
      <c r="D56" s="108"/>
      <c r="E56" s="108"/>
      <c r="F56" s="108"/>
      <c r="G56" s="108"/>
      <c r="H56" s="108"/>
      <c r="I56" s="108"/>
      <c r="J56" s="108"/>
      <c r="K56" s="108"/>
      <c r="L56" s="109"/>
    </row>
    <row r="57" spans="3:12" ht="15.75" thickBot="1" x14ac:dyDescent="0.3">
      <c r="C57" s="110"/>
      <c r="D57" s="111"/>
      <c r="E57" s="111"/>
      <c r="F57" s="111"/>
      <c r="G57" s="111"/>
      <c r="H57" s="111"/>
      <c r="I57" s="111"/>
      <c r="J57" s="111"/>
      <c r="K57" s="111"/>
      <c r="L57" s="112"/>
    </row>
    <row r="58" spans="3:12" x14ac:dyDescent="0.25">
      <c r="C58" s="104" t="s">
        <v>57</v>
      </c>
      <c r="D58" s="105"/>
      <c r="E58" s="105"/>
      <c r="F58" s="105"/>
      <c r="G58" s="105"/>
      <c r="H58" s="105"/>
      <c r="I58" s="105"/>
      <c r="J58" s="105"/>
      <c r="K58" s="105"/>
      <c r="L58" s="106"/>
    </row>
    <row r="59" spans="3:12" x14ac:dyDescent="0.25">
      <c r="C59" s="107"/>
      <c r="D59" s="108"/>
      <c r="E59" s="108"/>
      <c r="F59" s="108"/>
      <c r="G59" s="108"/>
      <c r="H59" s="108"/>
      <c r="I59" s="108"/>
      <c r="J59" s="108"/>
      <c r="K59" s="108"/>
      <c r="L59" s="109"/>
    </row>
    <row r="60" spans="3:12" ht="15.75" thickBot="1" x14ac:dyDescent="0.3">
      <c r="C60" s="110"/>
      <c r="D60" s="111"/>
      <c r="E60" s="111"/>
      <c r="F60" s="111"/>
      <c r="G60" s="111"/>
      <c r="H60" s="111"/>
      <c r="I60" s="111"/>
      <c r="J60" s="111"/>
      <c r="K60" s="111"/>
      <c r="L60" s="112"/>
    </row>
    <row r="61" spans="3:12" ht="15" customHeight="1" x14ac:dyDescent="0.25">
      <c r="C61" s="104" t="s">
        <v>58</v>
      </c>
      <c r="D61" s="105"/>
      <c r="E61" s="105"/>
      <c r="F61" s="105"/>
      <c r="G61" s="105"/>
      <c r="H61" s="105"/>
      <c r="I61" s="105"/>
      <c r="J61" s="105"/>
      <c r="K61" s="105"/>
      <c r="L61" s="106"/>
    </row>
    <row r="62" spans="3:12" x14ac:dyDescent="0.25">
      <c r="C62" s="107"/>
      <c r="D62" s="108"/>
      <c r="E62" s="108"/>
      <c r="F62" s="108"/>
      <c r="G62" s="108"/>
      <c r="H62" s="108"/>
      <c r="I62" s="108"/>
      <c r="J62" s="108"/>
      <c r="K62" s="108"/>
      <c r="L62" s="109"/>
    </row>
    <row r="63" spans="3:12" ht="15.75" thickBot="1" x14ac:dyDescent="0.3">
      <c r="C63" s="110"/>
      <c r="D63" s="111"/>
      <c r="E63" s="111"/>
      <c r="F63" s="111"/>
      <c r="G63" s="111"/>
      <c r="H63" s="111"/>
      <c r="I63" s="111"/>
      <c r="J63" s="111"/>
      <c r="K63" s="111"/>
      <c r="L63" s="112"/>
    </row>
    <row r="64" spans="3:12" x14ac:dyDescent="0.25">
      <c r="C64" s="104" t="s">
        <v>59</v>
      </c>
      <c r="D64" s="105"/>
      <c r="E64" s="105"/>
      <c r="F64" s="105"/>
      <c r="G64" s="105"/>
      <c r="H64" s="105"/>
      <c r="I64" s="105"/>
      <c r="J64" s="105"/>
      <c r="K64" s="105"/>
      <c r="L64" s="106"/>
    </row>
    <row r="65" spans="3:12" x14ac:dyDescent="0.25">
      <c r="C65" s="107"/>
      <c r="D65" s="108"/>
      <c r="E65" s="108"/>
      <c r="F65" s="108"/>
      <c r="G65" s="108"/>
      <c r="H65" s="108"/>
      <c r="I65" s="108"/>
      <c r="J65" s="108"/>
      <c r="K65" s="108"/>
      <c r="L65" s="109"/>
    </row>
    <row r="66" spans="3:12" ht="15.75" thickBot="1" x14ac:dyDescent="0.3">
      <c r="C66" s="110"/>
      <c r="D66" s="111"/>
      <c r="E66" s="111"/>
      <c r="F66" s="111"/>
      <c r="G66" s="111"/>
      <c r="H66" s="111"/>
      <c r="I66" s="111"/>
      <c r="J66" s="111"/>
      <c r="K66" s="111"/>
      <c r="L66" s="112"/>
    </row>
    <row r="67" spans="3:12" x14ac:dyDescent="0.25">
      <c r="C67" s="104" t="s">
        <v>60</v>
      </c>
      <c r="D67" s="105"/>
      <c r="E67" s="105"/>
      <c r="F67" s="105"/>
      <c r="G67" s="105"/>
      <c r="H67" s="105"/>
      <c r="I67" s="105"/>
      <c r="J67" s="105"/>
      <c r="K67" s="105"/>
      <c r="L67" s="106"/>
    </row>
    <row r="68" spans="3:12" x14ac:dyDescent="0.25">
      <c r="C68" s="107"/>
      <c r="D68" s="108"/>
      <c r="E68" s="108"/>
      <c r="F68" s="108"/>
      <c r="G68" s="108"/>
      <c r="H68" s="108"/>
      <c r="I68" s="108"/>
      <c r="J68" s="108"/>
      <c r="K68" s="108"/>
      <c r="L68" s="109"/>
    </row>
    <row r="69" spans="3:12" ht="15.75" thickBot="1" x14ac:dyDescent="0.3">
      <c r="C69" s="110"/>
      <c r="D69" s="111"/>
      <c r="E69" s="111"/>
      <c r="F69" s="111"/>
      <c r="G69" s="111"/>
      <c r="H69" s="111"/>
      <c r="I69" s="111"/>
      <c r="J69" s="111"/>
      <c r="K69" s="111"/>
      <c r="L69" s="112"/>
    </row>
    <row r="70" spans="3:12" x14ac:dyDescent="0.25">
      <c r="C70" s="104" t="s">
        <v>61</v>
      </c>
      <c r="D70" s="105"/>
      <c r="E70" s="105"/>
      <c r="F70" s="105"/>
      <c r="G70" s="105"/>
      <c r="H70" s="105"/>
      <c r="I70" s="105"/>
      <c r="J70" s="105"/>
      <c r="K70" s="105"/>
      <c r="L70" s="106"/>
    </row>
    <row r="71" spans="3:12" x14ac:dyDescent="0.25">
      <c r="C71" s="107"/>
      <c r="D71" s="108"/>
      <c r="E71" s="108"/>
      <c r="F71" s="108"/>
      <c r="G71" s="108"/>
      <c r="H71" s="108"/>
      <c r="I71" s="108"/>
      <c r="J71" s="108"/>
      <c r="K71" s="108"/>
      <c r="L71" s="109"/>
    </row>
    <row r="72" spans="3:12" ht="15.75" thickBot="1" x14ac:dyDescent="0.3">
      <c r="C72" s="110"/>
      <c r="D72" s="111"/>
      <c r="E72" s="111"/>
      <c r="F72" s="111"/>
      <c r="G72" s="111"/>
      <c r="H72" s="111"/>
      <c r="I72" s="111"/>
      <c r="J72" s="111"/>
      <c r="K72" s="111"/>
      <c r="L72" s="112"/>
    </row>
    <row r="73" spans="3:12" x14ac:dyDescent="0.25">
      <c r="C73" s="104" t="s">
        <v>62</v>
      </c>
      <c r="D73" s="105"/>
      <c r="E73" s="105"/>
      <c r="F73" s="105"/>
      <c r="G73" s="105"/>
      <c r="H73" s="105"/>
      <c r="I73" s="105"/>
      <c r="J73" s="105"/>
      <c r="K73" s="105"/>
      <c r="L73" s="106"/>
    </row>
    <row r="74" spans="3:12" x14ac:dyDescent="0.25">
      <c r="C74" s="107"/>
      <c r="D74" s="108"/>
      <c r="E74" s="108"/>
      <c r="F74" s="108"/>
      <c r="G74" s="108"/>
      <c r="H74" s="108"/>
      <c r="I74" s="108"/>
      <c r="J74" s="108"/>
      <c r="K74" s="108"/>
      <c r="L74" s="109"/>
    </row>
    <row r="75" spans="3:12" ht="15.75" thickBot="1" x14ac:dyDescent="0.3">
      <c r="C75" s="110"/>
      <c r="D75" s="111"/>
      <c r="E75" s="111"/>
      <c r="F75" s="111"/>
      <c r="G75" s="111"/>
      <c r="H75" s="111"/>
      <c r="I75" s="111"/>
      <c r="J75" s="111"/>
      <c r="K75" s="111"/>
      <c r="L75" s="112"/>
    </row>
    <row r="76" spans="3:12" x14ac:dyDescent="0.25">
      <c r="C76" s="104" t="s">
        <v>63</v>
      </c>
      <c r="D76" s="105"/>
      <c r="E76" s="105"/>
      <c r="F76" s="105"/>
      <c r="G76" s="105"/>
      <c r="H76" s="105"/>
      <c r="I76" s="105"/>
      <c r="J76" s="105"/>
      <c r="K76" s="105"/>
      <c r="L76" s="106"/>
    </row>
    <row r="77" spans="3:12" x14ac:dyDescent="0.25">
      <c r="C77" s="107"/>
      <c r="D77" s="108"/>
      <c r="E77" s="108"/>
      <c r="F77" s="108"/>
      <c r="G77" s="108"/>
      <c r="H77" s="108"/>
      <c r="I77" s="108"/>
      <c r="J77" s="108"/>
      <c r="K77" s="108"/>
      <c r="L77" s="109"/>
    </row>
    <row r="78" spans="3:12" ht="15.75" thickBot="1" x14ac:dyDescent="0.3">
      <c r="C78" s="110"/>
      <c r="D78" s="111"/>
      <c r="E78" s="111"/>
      <c r="F78" s="111"/>
      <c r="G78" s="111"/>
      <c r="H78" s="111"/>
      <c r="I78" s="111"/>
      <c r="J78" s="111"/>
      <c r="K78" s="111"/>
      <c r="L78" s="112"/>
    </row>
    <row r="79" spans="3:12" x14ac:dyDescent="0.25">
      <c r="C79" s="104" t="s">
        <v>64</v>
      </c>
      <c r="D79" s="105"/>
      <c r="E79" s="105"/>
      <c r="F79" s="105"/>
      <c r="G79" s="105"/>
      <c r="H79" s="105"/>
      <c r="I79" s="105"/>
      <c r="J79" s="105"/>
      <c r="K79" s="105"/>
      <c r="L79" s="106"/>
    </row>
    <row r="80" spans="3:12" x14ac:dyDescent="0.25">
      <c r="C80" s="107"/>
      <c r="D80" s="108"/>
      <c r="E80" s="108"/>
      <c r="F80" s="108"/>
      <c r="G80" s="108"/>
      <c r="H80" s="108"/>
      <c r="I80" s="108"/>
      <c r="J80" s="108"/>
      <c r="K80" s="108"/>
      <c r="L80" s="109"/>
    </row>
    <row r="81" spans="3:12" ht="15.75" thickBot="1" x14ac:dyDescent="0.3">
      <c r="C81" s="110"/>
      <c r="D81" s="111"/>
      <c r="E81" s="111"/>
      <c r="F81" s="111"/>
      <c r="G81" s="111"/>
      <c r="H81" s="111"/>
      <c r="I81" s="111"/>
      <c r="J81" s="111"/>
      <c r="K81" s="111"/>
      <c r="L81" s="112"/>
    </row>
    <row r="82" spans="3:12" x14ac:dyDescent="0.25">
      <c r="C82" s="104" t="s">
        <v>65</v>
      </c>
      <c r="D82" s="105"/>
      <c r="E82" s="105"/>
      <c r="F82" s="105"/>
      <c r="G82" s="105"/>
      <c r="H82" s="105"/>
      <c r="I82" s="105"/>
      <c r="J82" s="105"/>
      <c r="K82" s="105"/>
      <c r="L82" s="106"/>
    </row>
    <row r="83" spans="3:12" x14ac:dyDescent="0.25">
      <c r="C83" s="107"/>
      <c r="D83" s="108"/>
      <c r="E83" s="108"/>
      <c r="F83" s="108"/>
      <c r="G83" s="108"/>
      <c r="H83" s="108"/>
      <c r="I83" s="108"/>
      <c r="J83" s="108"/>
      <c r="K83" s="108"/>
      <c r="L83" s="109"/>
    </row>
    <row r="84" spans="3:12" ht="15.75" thickBot="1" x14ac:dyDescent="0.3">
      <c r="C84" s="110"/>
      <c r="D84" s="111"/>
      <c r="E84" s="111"/>
      <c r="F84" s="111"/>
      <c r="G84" s="111"/>
      <c r="H84" s="111"/>
      <c r="I84" s="111"/>
      <c r="J84" s="111"/>
      <c r="K84" s="111"/>
      <c r="L84" s="112"/>
    </row>
    <row r="85" spans="3:12" x14ac:dyDescent="0.25">
      <c r="C85" s="104" t="s">
        <v>66</v>
      </c>
      <c r="D85" s="105"/>
      <c r="E85" s="105"/>
      <c r="F85" s="105"/>
      <c r="G85" s="105"/>
      <c r="H85" s="105"/>
      <c r="I85" s="105"/>
      <c r="J85" s="105"/>
      <c r="K85" s="105"/>
      <c r="L85" s="106"/>
    </row>
    <row r="86" spans="3:12" x14ac:dyDescent="0.25">
      <c r="C86" s="107"/>
      <c r="D86" s="108"/>
      <c r="E86" s="108"/>
      <c r="F86" s="108"/>
      <c r="G86" s="108"/>
      <c r="H86" s="108"/>
      <c r="I86" s="108"/>
      <c r="J86" s="108"/>
      <c r="K86" s="108"/>
      <c r="L86" s="109"/>
    </row>
    <row r="87" spans="3:12" ht="15.75" thickBot="1" x14ac:dyDescent="0.3">
      <c r="C87" s="110"/>
      <c r="D87" s="111"/>
      <c r="E87" s="111"/>
      <c r="F87" s="111"/>
      <c r="G87" s="111"/>
      <c r="H87" s="111"/>
      <c r="I87" s="111"/>
      <c r="J87" s="111"/>
      <c r="K87" s="111"/>
      <c r="L87" s="112"/>
    </row>
    <row r="88" spans="3:12" x14ac:dyDescent="0.25">
      <c r="C88" s="104" t="s">
        <v>67</v>
      </c>
      <c r="D88" s="105"/>
      <c r="E88" s="105"/>
      <c r="F88" s="105"/>
      <c r="G88" s="105"/>
      <c r="H88" s="105"/>
      <c r="I88" s="105"/>
      <c r="J88" s="105"/>
      <c r="K88" s="105"/>
      <c r="L88" s="106"/>
    </row>
    <row r="89" spans="3:12" x14ac:dyDescent="0.25">
      <c r="C89" s="107"/>
      <c r="D89" s="108"/>
      <c r="E89" s="108"/>
      <c r="F89" s="108"/>
      <c r="G89" s="108"/>
      <c r="H89" s="108"/>
      <c r="I89" s="108"/>
      <c r="J89" s="108"/>
      <c r="K89" s="108"/>
      <c r="L89" s="109"/>
    </row>
    <row r="90" spans="3:12" ht="15.75" thickBot="1" x14ac:dyDescent="0.3">
      <c r="C90" s="110"/>
      <c r="D90" s="111"/>
      <c r="E90" s="111"/>
      <c r="F90" s="111"/>
      <c r="G90" s="111"/>
      <c r="H90" s="111"/>
      <c r="I90" s="111"/>
      <c r="J90" s="111"/>
      <c r="K90" s="111"/>
      <c r="L90" s="112"/>
    </row>
    <row r="91" spans="3:12" x14ac:dyDescent="0.25">
      <c r="C91"/>
      <c r="D91"/>
      <c r="E91"/>
      <c r="F91"/>
      <c r="G91"/>
      <c r="H91"/>
      <c r="I91"/>
      <c r="J91"/>
      <c r="K91"/>
      <c r="L91"/>
    </row>
    <row r="92" spans="3:12" x14ac:dyDescent="0.25">
      <c r="C92"/>
      <c r="D92"/>
      <c r="E92"/>
      <c r="F92"/>
      <c r="G92"/>
      <c r="H92"/>
      <c r="I92"/>
      <c r="J92"/>
      <c r="K92"/>
      <c r="L92"/>
    </row>
    <row r="93" spans="3:12" x14ac:dyDescent="0.25">
      <c r="C93"/>
      <c r="D93"/>
      <c r="E93"/>
      <c r="F93"/>
      <c r="G93"/>
      <c r="H93"/>
      <c r="I93"/>
      <c r="J93"/>
      <c r="K93"/>
      <c r="L93"/>
    </row>
    <row r="94" spans="3:12" x14ac:dyDescent="0.25">
      <c r="C94"/>
      <c r="D94"/>
      <c r="E94"/>
      <c r="F94"/>
      <c r="G94"/>
      <c r="H94"/>
      <c r="I94"/>
      <c r="J94"/>
      <c r="K94"/>
      <c r="L94"/>
    </row>
    <row r="95" spans="3:12" x14ac:dyDescent="0.25">
      <c r="C95"/>
      <c r="D95"/>
      <c r="E95"/>
      <c r="F95"/>
      <c r="G95"/>
      <c r="H95"/>
      <c r="I95"/>
      <c r="J95"/>
      <c r="K95"/>
      <c r="L95"/>
    </row>
    <row r="96" spans="3:12" x14ac:dyDescent="0.25">
      <c r="C96"/>
      <c r="D96"/>
      <c r="E96"/>
      <c r="F96"/>
      <c r="G96"/>
      <c r="H96"/>
      <c r="I96"/>
      <c r="J96"/>
      <c r="K96"/>
      <c r="L96"/>
    </row>
    <row r="97" spans="3:12" x14ac:dyDescent="0.25">
      <c r="C97"/>
      <c r="D97"/>
      <c r="E97"/>
      <c r="F97"/>
      <c r="G97"/>
      <c r="H97"/>
      <c r="I97"/>
      <c r="J97"/>
      <c r="K97"/>
      <c r="L97"/>
    </row>
    <row r="98" spans="3:12" x14ac:dyDescent="0.25">
      <c r="C98"/>
      <c r="D98"/>
      <c r="E98"/>
      <c r="F98"/>
      <c r="G98"/>
      <c r="H98"/>
      <c r="I98"/>
      <c r="J98"/>
      <c r="K98"/>
      <c r="L98"/>
    </row>
    <row r="99" spans="3:12" x14ac:dyDescent="0.25">
      <c r="C99"/>
      <c r="D99"/>
      <c r="E99"/>
      <c r="F99"/>
      <c r="G99"/>
      <c r="H99"/>
      <c r="I99"/>
      <c r="J99"/>
      <c r="K99"/>
      <c r="L99"/>
    </row>
    <row r="100" spans="3:12" x14ac:dyDescent="0.25">
      <c r="C100"/>
      <c r="D100"/>
      <c r="E100"/>
      <c r="F100"/>
      <c r="G100"/>
      <c r="H100"/>
      <c r="I100"/>
      <c r="J100"/>
      <c r="K100"/>
      <c r="L100"/>
    </row>
    <row r="101" spans="3:12" x14ac:dyDescent="0.25">
      <c r="C101"/>
      <c r="D101"/>
      <c r="E101"/>
      <c r="F101"/>
      <c r="G101"/>
      <c r="H101"/>
      <c r="I101"/>
      <c r="J101"/>
      <c r="K101"/>
      <c r="L101"/>
    </row>
    <row r="102" spans="3:12" x14ac:dyDescent="0.25">
      <c r="C102"/>
      <c r="D102"/>
      <c r="E102"/>
      <c r="F102"/>
      <c r="G102"/>
      <c r="H102"/>
      <c r="I102"/>
      <c r="J102"/>
      <c r="K102"/>
      <c r="L102"/>
    </row>
    <row r="103" spans="3:12" x14ac:dyDescent="0.25">
      <c r="C103"/>
      <c r="D103"/>
      <c r="E103"/>
      <c r="F103"/>
      <c r="G103"/>
      <c r="H103"/>
      <c r="I103"/>
      <c r="J103"/>
      <c r="K103"/>
      <c r="L103"/>
    </row>
    <row r="104" spans="3:12" x14ac:dyDescent="0.25">
      <c r="C104"/>
      <c r="D104"/>
      <c r="E104"/>
      <c r="F104"/>
      <c r="G104"/>
      <c r="H104"/>
      <c r="I104"/>
      <c r="J104"/>
      <c r="K104"/>
      <c r="L104"/>
    </row>
    <row r="105" spans="3:12" x14ac:dyDescent="0.25">
      <c r="C105"/>
      <c r="D105"/>
      <c r="E105"/>
      <c r="F105"/>
      <c r="G105"/>
      <c r="H105"/>
      <c r="I105"/>
      <c r="J105"/>
      <c r="K105"/>
      <c r="L105"/>
    </row>
    <row r="106" spans="3:12" x14ac:dyDescent="0.25">
      <c r="C106"/>
      <c r="D106"/>
      <c r="E106"/>
      <c r="F106"/>
      <c r="G106"/>
      <c r="H106"/>
      <c r="I106"/>
      <c r="J106"/>
      <c r="K106"/>
      <c r="L106"/>
    </row>
    <row r="107" spans="3:12" x14ac:dyDescent="0.25">
      <c r="C107"/>
      <c r="D107"/>
      <c r="E107"/>
      <c r="F107"/>
      <c r="G107"/>
      <c r="H107"/>
      <c r="I107"/>
      <c r="J107"/>
      <c r="K107"/>
      <c r="L107"/>
    </row>
    <row r="108" spans="3:12" x14ac:dyDescent="0.25">
      <c r="C108"/>
      <c r="D108"/>
      <c r="E108"/>
      <c r="F108"/>
      <c r="G108"/>
      <c r="H108"/>
      <c r="I108"/>
      <c r="J108"/>
      <c r="K108"/>
      <c r="L108"/>
    </row>
  </sheetData>
  <mergeCells count="19">
    <mergeCell ref="C88:L90"/>
    <mergeCell ref="C70:L72"/>
    <mergeCell ref="C73:L75"/>
    <mergeCell ref="C76:L78"/>
    <mergeCell ref="C79:L81"/>
    <mergeCell ref="C82:L84"/>
    <mergeCell ref="C85:L87"/>
    <mergeCell ref="C67:L69"/>
    <mergeCell ref="D10:K13"/>
    <mergeCell ref="D14:K17"/>
    <mergeCell ref="D18:K21"/>
    <mergeCell ref="D22:K25"/>
    <mergeCell ref="D26:K29"/>
    <mergeCell ref="D30:K33"/>
    <mergeCell ref="D34:K37"/>
    <mergeCell ref="C55:L57"/>
    <mergeCell ref="C58:L60"/>
    <mergeCell ref="C61:L63"/>
    <mergeCell ref="C64:L6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6F2F0-BB44-4468-B985-77243F4EC2CB}">
  <dimension ref="C1:U69"/>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9" customFormat="1" ht="44.25" customHeight="1" thickBot="1" x14ac:dyDescent="0.3">
      <c r="K1" s="31" t="s">
        <v>68</v>
      </c>
    </row>
    <row r="3" spans="3:21" ht="15" customHeight="1" x14ac:dyDescent="0.25">
      <c r="C3" s="122" t="s">
        <v>317</v>
      </c>
      <c r="D3" s="123"/>
      <c r="E3" s="123"/>
      <c r="F3" s="123"/>
      <c r="G3" s="123"/>
      <c r="H3" s="123"/>
      <c r="I3" s="123"/>
      <c r="J3" s="123"/>
      <c r="K3" s="123"/>
      <c r="L3" s="123"/>
      <c r="M3" s="123"/>
      <c r="N3" s="123"/>
      <c r="O3" s="123"/>
      <c r="P3" s="123"/>
      <c r="Q3" s="123"/>
      <c r="R3" s="123"/>
      <c r="S3" s="123"/>
      <c r="T3" s="123"/>
      <c r="U3" s="124"/>
    </row>
    <row r="4" spans="3:21" ht="15" customHeight="1" x14ac:dyDescent="0.25">
      <c r="C4" s="125"/>
      <c r="D4" s="126"/>
      <c r="E4" s="126"/>
      <c r="F4" s="126"/>
      <c r="G4" s="126"/>
      <c r="H4" s="126"/>
      <c r="I4" s="126"/>
      <c r="J4" s="126"/>
      <c r="K4" s="126"/>
      <c r="L4" s="126"/>
      <c r="M4" s="126"/>
      <c r="N4" s="126"/>
      <c r="O4" s="126"/>
      <c r="P4" s="126"/>
      <c r="Q4" s="126"/>
      <c r="R4" s="126"/>
      <c r="S4" s="126"/>
      <c r="T4" s="126"/>
      <c r="U4" s="127"/>
    </row>
    <row r="5" spans="3:21" ht="15" customHeight="1" x14ac:dyDescent="0.25">
      <c r="C5" s="125"/>
      <c r="D5" s="126"/>
      <c r="E5" s="126"/>
      <c r="F5" s="126"/>
      <c r="G5" s="126"/>
      <c r="H5" s="126"/>
      <c r="I5" s="126"/>
      <c r="J5" s="126"/>
      <c r="K5" s="126"/>
      <c r="L5" s="126"/>
      <c r="M5" s="126"/>
      <c r="N5" s="126"/>
      <c r="O5" s="126"/>
      <c r="P5" s="126"/>
      <c r="Q5" s="126"/>
      <c r="R5" s="126"/>
      <c r="S5" s="126"/>
      <c r="T5" s="126"/>
      <c r="U5" s="127"/>
    </row>
    <row r="6" spans="3:21" ht="15" customHeight="1" x14ac:dyDescent="0.25">
      <c r="C6" s="125"/>
      <c r="D6" s="126"/>
      <c r="E6" s="126"/>
      <c r="F6" s="126"/>
      <c r="G6" s="126"/>
      <c r="H6" s="126"/>
      <c r="I6" s="126"/>
      <c r="J6" s="126"/>
      <c r="K6" s="126"/>
      <c r="L6" s="126"/>
      <c r="M6" s="126"/>
      <c r="N6" s="126"/>
      <c r="O6" s="126"/>
      <c r="P6" s="126"/>
      <c r="Q6" s="126"/>
      <c r="R6" s="126"/>
      <c r="S6" s="126"/>
      <c r="T6" s="126"/>
      <c r="U6" s="127"/>
    </row>
    <row r="7" spans="3:21" ht="15" customHeight="1" x14ac:dyDescent="0.25">
      <c r="C7" s="125"/>
      <c r="D7" s="126"/>
      <c r="E7" s="126"/>
      <c r="F7" s="126"/>
      <c r="G7" s="126"/>
      <c r="H7" s="126"/>
      <c r="I7" s="126"/>
      <c r="J7" s="126"/>
      <c r="K7" s="126"/>
      <c r="L7" s="126"/>
      <c r="M7" s="126"/>
      <c r="N7" s="126"/>
      <c r="O7" s="126"/>
      <c r="P7" s="126"/>
      <c r="Q7" s="126"/>
      <c r="R7" s="126"/>
      <c r="S7" s="126"/>
      <c r="T7" s="126"/>
      <c r="U7" s="127"/>
    </row>
    <row r="8" spans="3:21" ht="15" customHeight="1" x14ac:dyDescent="0.25">
      <c r="C8" s="125"/>
      <c r="D8" s="126"/>
      <c r="E8" s="126"/>
      <c r="F8" s="126"/>
      <c r="G8" s="126"/>
      <c r="H8" s="126"/>
      <c r="I8" s="126"/>
      <c r="J8" s="126"/>
      <c r="K8" s="126"/>
      <c r="L8" s="126"/>
      <c r="M8" s="126"/>
      <c r="N8" s="126"/>
      <c r="O8" s="126"/>
      <c r="P8" s="126"/>
      <c r="Q8" s="126"/>
      <c r="R8" s="126"/>
      <c r="S8" s="126"/>
      <c r="T8" s="126"/>
      <c r="U8" s="127"/>
    </row>
    <row r="9" spans="3:21" ht="15" customHeight="1" x14ac:dyDescent="0.25">
      <c r="C9" s="125"/>
      <c r="D9" s="126"/>
      <c r="E9" s="126"/>
      <c r="F9" s="126"/>
      <c r="G9" s="126"/>
      <c r="H9" s="126"/>
      <c r="I9" s="126"/>
      <c r="J9" s="126"/>
      <c r="K9" s="126"/>
      <c r="L9" s="126"/>
      <c r="M9" s="126"/>
      <c r="N9" s="126"/>
      <c r="O9" s="126"/>
      <c r="P9" s="126"/>
      <c r="Q9" s="126"/>
      <c r="R9" s="126"/>
      <c r="S9" s="126"/>
      <c r="T9" s="126"/>
      <c r="U9" s="127"/>
    </row>
    <row r="10" spans="3:21" ht="15" customHeight="1" x14ac:dyDescent="0.25">
      <c r="C10" s="125"/>
      <c r="D10" s="126"/>
      <c r="E10" s="126"/>
      <c r="F10" s="126"/>
      <c r="G10" s="126"/>
      <c r="H10" s="126"/>
      <c r="I10" s="126"/>
      <c r="J10" s="126"/>
      <c r="K10" s="126"/>
      <c r="L10" s="126"/>
      <c r="M10" s="126"/>
      <c r="N10" s="126"/>
      <c r="O10" s="126"/>
      <c r="P10" s="126"/>
      <c r="Q10" s="126"/>
      <c r="R10" s="126"/>
      <c r="S10" s="126"/>
      <c r="T10" s="126"/>
      <c r="U10" s="127"/>
    </row>
    <row r="11" spans="3:21" ht="15" customHeight="1" x14ac:dyDescent="0.25">
      <c r="C11" s="125"/>
      <c r="D11" s="126"/>
      <c r="E11" s="126"/>
      <c r="F11" s="126"/>
      <c r="G11" s="126"/>
      <c r="H11" s="126"/>
      <c r="I11" s="126"/>
      <c r="J11" s="126"/>
      <c r="K11" s="126"/>
      <c r="L11" s="126"/>
      <c r="M11" s="126"/>
      <c r="N11" s="126"/>
      <c r="O11" s="126"/>
      <c r="P11" s="126"/>
      <c r="Q11" s="126"/>
      <c r="R11" s="126"/>
      <c r="S11" s="126"/>
      <c r="T11" s="126"/>
      <c r="U11" s="127"/>
    </row>
    <row r="12" spans="3:21" ht="15" customHeight="1" x14ac:dyDescent="0.25">
      <c r="C12" s="125"/>
      <c r="D12" s="126"/>
      <c r="E12" s="126"/>
      <c r="F12" s="126"/>
      <c r="G12" s="126"/>
      <c r="H12" s="126"/>
      <c r="I12" s="126"/>
      <c r="J12" s="126"/>
      <c r="K12" s="126"/>
      <c r="L12" s="126"/>
      <c r="M12" s="126"/>
      <c r="N12" s="126"/>
      <c r="O12" s="126"/>
      <c r="P12" s="126"/>
      <c r="Q12" s="126"/>
      <c r="R12" s="126"/>
      <c r="S12" s="126"/>
      <c r="T12" s="126"/>
      <c r="U12" s="127"/>
    </row>
    <row r="13" spans="3:21" ht="15.75" customHeight="1" x14ac:dyDescent="0.25">
      <c r="C13" s="125"/>
      <c r="D13" s="126"/>
      <c r="E13" s="126"/>
      <c r="F13" s="126"/>
      <c r="G13" s="126"/>
      <c r="H13" s="126"/>
      <c r="I13" s="126"/>
      <c r="J13" s="126"/>
      <c r="K13" s="126"/>
      <c r="L13" s="126"/>
      <c r="M13" s="126"/>
      <c r="N13" s="126"/>
      <c r="O13" s="126"/>
      <c r="P13" s="126"/>
      <c r="Q13" s="126"/>
      <c r="R13" s="126"/>
      <c r="S13" s="126"/>
      <c r="T13" s="126"/>
      <c r="U13" s="127"/>
    </row>
    <row r="14" spans="3:21" ht="15" customHeight="1" x14ac:dyDescent="0.25">
      <c r="C14" s="125"/>
      <c r="D14" s="126"/>
      <c r="E14" s="126"/>
      <c r="F14" s="126"/>
      <c r="G14" s="126"/>
      <c r="H14" s="126"/>
      <c r="I14" s="126"/>
      <c r="J14" s="126"/>
      <c r="K14" s="126"/>
      <c r="L14" s="126"/>
      <c r="M14" s="126"/>
      <c r="N14" s="126"/>
      <c r="O14" s="126"/>
      <c r="P14" s="126"/>
      <c r="Q14" s="126"/>
      <c r="R14" s="126"/>
      <c r="S14" s="126"/>
      <c r="T14" s="126"/>
      <c r="U14" s="127"/>
    </row>
    <row r="15" spans="3:21" ht="15" customHeight="1" x14ac:dyDescent="0.25">
      <c r="C15" s="125"/>
      <c r="D15" s="126"/>
      <c r="E15" s="126"/>
      <c r="F15" s="126"/>
      <c r="G15" s="126"/>
      <c r="H15" s="126"/>
      <c r="I15" s="126"/>
      <c r="J15" s="126"/>
      <c r="K15" s="126"/>
      <c r="L15" s="126"/>
      <c r="M15" s="126"/>
      <c r="N15" s="126"/>
      <c r="O15" s="126"/>
      <c r="P15" s="126"/>
      <c r="Q15" s="126"/>
      <c r="R15" s="126"/>
      <c r="S15" s="126"/>
      <c r="T15" s="126"/>
      <c r="U15" s="127"/>
    </row>
    <row r="16" spans="3:21" ht="15" customHeight="1" x14ac:dyDescent="0.25">
      <c r="C16" s="125"/>
      <c r="D16" s="126"/>
      <c r="E16" s="126"/>
      <c r="F16" s="126"/>
      <c r="G16" s="126"/>
      <c r="H16" s="126"/>
      <c r="I16" s="126"/>
      <c r="J16" s="126"/>
      <c r="K16" s="126"/>
      <c r="L16" s="126"/>
      <c r="M16" s="126"/>
      <c r="N16" s="126"/>
      <c r="O16" s="126"/>
      <c r="P16" s="126"/>
      <c r="Q16" s="126"/>
      <c r="R16" s="126"/>
      <c r="S16" s="126"/>
      <c r="T16" s="126"/>
      <c r="U16" s="127"/>
    </row>
    <row r="17" spans="3:21" ht="15" customHeight="1" x14ac:dyDescent="0.25">
      <c r="C17" s="125"/>
      <c r="D17" s="126"/>
      <c r="E17" s="126"/>
      <c r="F17" s="126"/>
      <c r="G17" s="126"/>
      <c r="H17" s="126"/>
      <c r="I17" s="126"/>
      <c r="J17" s="126"/>
      <c r="K17" s="126"/>
      <c r="L17" s="126"/>
      <c r="M17" s="126"/>
      <c r="N17" s="126"/>
      <c r="O17" s="126"/>
      <c r="P17" s="126"/>
      <c r="Q17" s="126"/>
      <c r="R17" s="126"/>
      <c r="S17" s="126"/>
      <c r="T17" s="126"/>
      <c r="U17" s="127"/>
    </row>
    <row r="18" spans="3:21" ht="15" customHeight="1" x14ac:dyDescent="0.25">
      <c r="C18" s="125"/>
      <c r="D18" s="126"/>
      <c r="E18" s="126"/>
      <c r="F18" s="126"/>
      <c r="G18" s="126"/>
      <c r="H18" s="126"/>
      <c r="I18" s="126"/>
      <c r="J18" s="126"/>
      <c r="K18" s="126"/>
      <c r="L18" s="126"/>
      <c r="M18" s="126"/>
      <c r="N18" s="126"/>
      <c r="O18" s="126"/>
      <c r="P18" s="126"/>
      <c r="Q18" s="126"/>
      <c r="R18" s="126"/>
      <c r="S18" s="126"/>
      <c r="T18" s="126"/>
      <c r="U18" s="127"/>
    </row>
    <row r="19" spans="3:21" ht="15" customHeight="1" x14ac:dyDescent="0.25">
      <c r="C19" s="125"/>
      <c r="D19" s="126"/>
      <c r="E19" s="126"/>
      <c r="F19" s="126"/>
      <c r="G19" s="126"/>
      <c r="H19" s="126"/>
      <c r="I19" s="126"/>
      <c r="J19" s="126"/>
      <c r="K19" s="126"/>
      <c r="L19" s="126"/>
      <c r="M19" s="126"/>
      <c r="N19" s="126"/>
      <c r="O19" s="126"/>
      <c r="P19" s="126"/>
      <c r="Q19" s="126"/>
      <c r="R19" s="126"/>
      <c r="S19" s="126"/>
      <c r="T19" s="126"/>
      <c r="U19" s="127"/>
    </row>
    <row r="20" spans="3:21" ht="15" customHeight="1" x14ac:dyDescent="0.25">
      <c r="C20" s="125"/>
      <c r="D20" s="126"/>
      <c r="E20" s="126"/>
      <c r="F20" s="126"/>
      <c r="G20" s="126"/>
      <c r="H20" s="126"/>
      <c r="I20" s="126"/>
      <c r="J20" s="126"/>
      <c r="K20" s="126"/>
      <c r="L20" s="126"/>
      <c r="M20" s="126"/>
      <c r="N20" s="126"/>
      <c r="O20" s="126"/>
      <c r="P20" s="126"/>
      <c r="Q20" s="126"/>
      <c r="R20" s="126"/>
      <c r="S20" s="126"/>
      <c r="T20" s="126"/>
      <c r="U20" s="127"/>
    </row>
    <row r="21" spans="3:21" ht="15" customHeight="1" x14ac:dyDescent="0.25">
      <c r="C21" s="125"/>
      <c r="D21" s="126"/>
      <c r="E21" s="126"/>
      <c r="F21" s="126"/>
      <c r="G21" s="126"/>
      <c r="H21" s="126"/>
      <c r="I21" s="126"/>
      <c r="J21" s="126"/>
      <c r="K21" s="126"/>
      <c r="L21" s="126"/>
      <c r="M21" s="126"/>
      <c r="N21" s="126"/>
      <c r="O21" s="126"/>
      <c r="P21" s="126"/>
      <c r="Q21" s="126"/>
      <c r="R21" s="126"/>
      <c r="S21" s="126"/>
      <c r="T21" s="126"/>
      <c r="U21" s="127"/>
    </row>
    <row r="22" spans="3:21" ht="15" customHeight="1" x14ac:dyDescent="0.25">
      <c r="C22" s="125"/>
      <c r="D22" s="126"/>
      <c r="E22" s="126"/>
      <c r="F22" s="126"/>
      <c r="G22" s="126"/>
      <c r="H22" s="126"/>
      <c r="I22" s="126"/>
      <c r="J22" s="126"/>
      <c r="K22" s="126"/>
      <c r="L22" s="126"/>
      <c r="M22" s="126"/>
      <c r="N22" s="126"/>
      <c r="O22" s="126"/>
      <c r="P22" s="126"/>
      <c r="Q22" s="126"/>
      <c r="R22" s="126"/>
      <c r="S22" s="126"/>
      <c r="T22" s="126"/>
      <c r="U22" s="127"/>
    </row>
    <row r="23" spans="3:21" ht="15" customHeight="1" x14ac:dyDescent="0.25">
      <c r="C23" s="125"/>
      <c r="D23" s="126"/>
      <c r="E23" s="126"/>
      <c r="F23" s="126"/>
      <c r="G23" s="126"/>
      <c r="H23" s="126"/>
      <c r="I23" s="126"/>
      <c r="J23" s="126"/>
      <c r="K23" s="126"/>
      <c r="L23" s="126"/>
      <c r="M23" s="126"/>
      <c r="N23" s="126"/>
      <c r="O23" s="126"/>
      <c r="P23" s="126"/>
      <c r="Q23" s="126"/>
      <c r="R23" s="126"/>
      <c r="S23" s="126"/>
      <c r="T23" s="126"/>
      <c r="U23" s="127"/>
    </row>
    <row r="24" spans="3:21" ht="15" customHeight="1" x14ac:dyDescent="0.25">
      <c r="C24" s="125"/>
      <c r="D24" s="126"/>
      <c r="E24" s="126"/>
      <c r="F24" s="126"/>
      <c r="G24" s="126"/>
      <c r="H24" s="126"/>
      <c r="I24" s="126"/>
      <c r="J24" s="126"/>
      <c r="K24" s="126"/>
      <c r="L24" s="126"/>
      <c r="M24" s="126"/>
      <c r="N24" s="126"/>
      <c r="O24" s="126"/>
      <c r="P24" s="126"/>
      <c r="Q24" s="126"/>
      <c r="R24" s="126"/>
      <c r="S24" s="126"/>
      <c r="T24" s="126"/>
      <c r="U24" s="127"/>
    </row>
    <row r="25" spans="3:21" ht="15" customHeight="1" x14ac:dyDescent="0.25">
      <c r="C25" s="125"/>
      <c r="D25" s="126"/>
      <c r="E25" s="126"/>
      <c r="F25" s="126"/>
      <c r="G25" s="126"/>
      <c r="H25" s="126"/>
      <c r="I25" s="126"/>
      <c r="J25" s="126"/>
      <c r="K25" s="126"/>
      <c r="L25" s="126"/>
      <c r="M25" s="126"/>
      <c r="N25" s="126"/>
      <c r="O25" s="126"/>
      <c r="P25" s="126"/>
      <c r="Q25" s="126"/>
      <c r="R25" s="126"/>
      <c r="S25" s="126"/>
      <c r="T25" s="126"/>
      <c r="U25" s="127"/>
    </row>
    <row r="26" spans="3:21" ht="15" customHeight="1" x14ac:dyDescent="0.25">
      <c r="C26" s="125"/>
      <c r="D26" s="126"/>
      <c r="E26" s="126"/>
      <c r="F26" s="126"/>
      <c r="G26" s="126"/>
      <c r="H26" s="126"/>
      <c r="I26" s="126"/>
      <c r="J26" s="126"/>
      <c r="K26" s="126"/>
      <c r="L26" s="126"/>
      <c r="M26" s="126"/>
      <c r="N26" s="126"/>
      <c r="O26" s="126"/>
      <c r="P26" s="126"/>
      <c r="Q26" s="126"/>
      <c r="R26" s="126"/>
      <c r="S26" s="126"/>
      <c r="T26" s="126"/>
      <c r="U26" s="127"/>
    </row>
    <row r="27" spans="3:21" ht="15" customHeight="1" x14ac:dyDescent="0.25">
      <c r="C27" s="125"/>
      <c r="D27" s="126"/>
      <c r="E27" s="126"/>
      <c r="F27" s="126"/>
      <c r="G27" s="126"/>
      <c r="H27" s="126"/>
      <c r="I27" s="126"/>
      <c r="J27" s="126"/>
      <c r="K27" s="126"/>
      <c r="L27" s="126"/>
      <c r="M27" s="126"/>
      <c r="N27" s="126"/>
      <c r="O27" s="126"/>
      <c r="P27" s="126"/>
      <c r="Q27" s="126"/>
      <c r="R27" s="126"/>
      <c r="S27" s="126"/>
      <c r="T27" s="126"/>
      <c r="U27" s="127"/>
    </row>
    <row r="28" spans="3:21" ht="15" customHeight="1" x14ac:dyDescent="0.25">
      <c r="C28" s="125"/>
      <c r="D28" s="126"/>
      <c r="E28" s="126"/>
      <c r="F28" s="126"/>
      <c r="G28" s="126"/>
      <c r="H28" s="126"/>
      <c r="I28" s="126"/>
      <c r="J28" s="126"/>
      <c r="K28" s="126"/>
      <c r="L28" s="126"/>
      <c r="M28" s="126"/>
      <c r="N28" s="126"/>
      <c r="O28" s="126"/>
      <c r="P28" s="126"/>
      <c r="Q28" s="126"/>
      <c r="R28" s="126"/>
      <c r="S28" s="126"/>
      <c r="T28" s="126"/>
      <c r="U28" s="127"/>
    </row>
    <row r="29" spans="3:21" ht="15" customHeight="1" x14ac:dyDescent="0.25">
      <c r="C29" s="125"/>
      <c r="D29" s="126"/>
      <c r="E29" s="126"/>
      <c r="F29" s="126"/>
      <c r="G29" s="126"/>
      <c r="H29" s="126"/>
      <c r="I29" s="126"/>
      <c r="J29" s="126"/>
      <c r="K29" s="126"/>
      <c r="L29" s="126"/>
      <c r="M29" s="126"/>
      <c r="N29" s="126"/>
      <c r="O29" s="126"/>
      <c r="P29" s="126"/>
      <c r="Q29" s="126"/>
      <c r="R29" s="126"/>
      <c r="S29" s="126"/>
      <c r="T29" s="126"/>
      <c r="U29" s="127"/>
    </row>
    <row r="30" spans="3:21" ht="15" customHeight="1" x14ac:dyDescent="0.25">
      <c r="C30" s="125"/>
      <c r="D30" s="126"/>
      <c r="E30" s="126"/>
      <c r="F30" s="126"/>
      <c r="G30" s="126"/>
      <c r="H30" s="126"/>
      <c r="I30" s="126"/>
      <c r="J30" s="126"/>
      <c r="K30" s="126"/>
      <c r="L30" s="126"/>
      <c r="M30" s="126"/>
      <c r="N30" s="126"/>
      <c r="O30" s="126"/>
      <c r="P30" s="126"/>
      <c r="Q30" s="126"/>
      <c r="R30" s="126"/>
      <c r="S30" s="126"/>
      <c r="T30" s="126"/>
      <c r="U30" s="127"/>
    </row>
    <row r="31" spans="3:21" ht="15" customHeight="1" x14ac:dyDescent="0.25">
      <c r="C31" s="125"/>
      <c r="D31" s="126"/>
      <c r="E31" s="126"/>
      <c r="F31" s="126"/>
      <c r="G31" s="126"/>
      <c r="H31" s="126"/>
      <c r="I31" s="126"/>
      <c r="J31" s="126"/>
      <c r="K31" s="126"/>
      <c r="L31" s="126"/>
      <c r="M31" s="126"/>
      <c r="N31" s="126"/>
      <c r="O31" s="126"/>
      <c r="P31" s="126"/>
      <c r="Q31" s="126"/>
      <c r="R31" s="126"/>
      <c r="S31" s="126"/>
      <c r="T31" s="126"/>
      <c r="U31" s="127"/>
    </row>
    <row r="32" spans="3:21" ht="15" customHeight="1" x14ac:dyDescent="0.25">
      <c r="C32" s="125"/>
      <c r="D32" s="126"/>
      <c r="E32" s="126"/>
      <c r="F32" s="126"/>
      <c r="G32" s="126"/>
      <c r="H32" s="126"/>
      <c r="I32" s="126"/>
      <c r="J32" s="126"/>
      <c r="K32" s="126"/>
      <c r="L32" s="126"/>
      <c r="M32" s="126"/>
      <c r="N32" s="126"/>
      <c r="O32" s="126"/>
      <c r="P32" s="126"/>
      <c r="Q32" s="126"/>
      <c r="R32" s="126"/>
      <c r="S32" s="126"/>
      <c r="T32" s="126"/>
      <c r="U32" s="127"/>
    </row>
    <row r="33" spans="3:21" ht="15" customHeight="1" x14ac:dyDescent="0.25">
      <c r="C33" s="125"/>
      <c r="D33" s="126"/>
      <c r="E33" s="126"/>
      <c r="F33" s="126"/>
      <c r="G33" s="126"/>
      <c r="H33" s="126"/>
      <c r="I33" s="126"/>
      <c r="J33" s="126"/>
      <c r="K33" s="126"/>
      <c r="L33" s="126"/>
      <c r="M33" s="126"/>
      <c r="N33" s="126"/>
      <c r="O33" s="126"/>
      <c r="P33" s="126"/>
      <c r="Q33" s="126"/>
      <c r="R33" s="126"/>
      <c r="S33" s="126"/>
      <c r="T33" s="126"/>
      <c r="U33" s="127"/>
    </row>
    <row r="34" spans="3:21" ht="15" customHeight="1" x14ac:dyDescent="0.25">
      <c r="C34" s="125"/>
      <c r="D34" s="126"/>
      <c r="E34" s="126"/>
      <c r="F34" s="126"/>
      <c r="G34" s="126"/>
      <c r="H34" s="126"/>
      <c r="I34" s="126"/>
      <c r="J34" s="126"/>
      <c r="K34" s="126"/>
      <c r="L34" s="126"/>
      <c r="M34" s="126"/>
      <c r="N34" s="126"/>
      <c r="O34" s="126"/>
      <c r="P34" s="126"/>
      <c r="Q34" s="126"/>
      <c r="R34" s="126"/>
      <c r="S34" s="126"/>
      <c r="T34" s="126"/>
      <c r="U34" s="127"/>
    </row>
    <row r="35" spans="3:21" ht="15" customHeight="1" x14ac:dyDescent="0.25">
      <c r="C35" s="125"/>
      <c r="D35" s="126"/>
      <c r="E35" s="126"/>
      <c r="F35" s="126"/>
      <c r="G35" s="126"/>
      <c r="H35" s="126"/>
      <c r="I35" s="126"/>
      <c r="J35" s="126"/>
      <c r="K35" s="126"/>
      <c r="L35" s="126"/>
      <c r="M35" s="126"/>
      <c r="N35" s="126"/>
      <c r="O35" s="126"/>
      <c r="P35" s="126"/>
      <c r="Q35" s="126"/>
      <c r="R35" s="126"/>
      <c r="S35" s="126"/>
      <c r="T35" s="126"/>
      <c r="U35" s="127"/>
    </row>
    <row r="36" spans="3:21" ht="15" customHeight="1" x14ac:dyDescent="0.25">
      <c r="C36" s="125"/>
      <c r="D36" s="126"/>
      <c r="E36" s="126"/>
      <c r="F36" s="126"/>
      <c r="G36" s="126"/>
      <c r="H36" s="126"/>
      <c r="I36" s="126"/>
      <c r="J36" s="126"/>
      <c r="K36" s="126"/>
      <c r="L36" s="126"/>
      <c r="M36" s="126"/>
      <c r="N36" s="126"/>
      <c r="O36" s="126"/>
      <c r="P36" s="126"/>
      <c r="Q36" s="126"/>
      <c r="R36" s="126"/>
      <c r="S36" s="126"/>
      <c r="T36" s="126"/>
      <c r="U36" s="127"/>
    </row>
    <row r="37" spans="3:21" ht="15" customHeight="1" x14ac:dyDescent="0.25">
      <c r="C37" s="125"/>
      <c r="D37" s="126"/>
      <c r="E37" s="126"/>
      <c r="F37" s="126"/>
      <c r="G37" s="126"/>
      <c r="H37" s="126"/>
      <c r="I37" s="126"/>
      <c r="J37" s="126"/>
      <c r="K37" s="126"/>
      <c r="L37" s="126"/>
      <c r="M37" s="126"/>
      <c r="N37" s="126"/>
      <c r="O37" s="126"/>
      <c r="P37" s="126"/>
      <c r="Q37" s="126"/>
      <c r="R37" s="126"/>
      <c r="S37" s="126"/>
      <c r="T37" s="126"/>
      <c r="U37" s="127"/>
    </row>
    <row r="38" spans="3:21" ht="15" customHeight="1" x14ac:dyDescent="0.25">
      <c r="C38" s="125"/>
      <c r="D38" s="126"/>
      <c r="E38" s="126"/>
      <c r="F38" s="126"/>
      <c r="G38" s="126"/>
      <c r="H38" s="126"/>
      <c r="I38" s="126"/>
      <c r="J38" s="126"/>
      <c r="K38" s="126"/>
      <c r="L38" s="126"/>
      <c r="M38" s="126"/>
      <c r="N38" s="126"/>
      <c r="O38" s="126"/>
      <c r="P38" s="126"/>
      <c r="Q38" s="126"/>
      <c r="R38" s="126"/>
      <c r="S38" s="126"/>
      <c r="T38" s="126"/>
      <c r="U38" s="127"/>
    </row>
    <row r="39" spans="3:21" ht="15" customHeight="1" x14ac:dyDescent="0.25">
      <c r="C39" s="125"/>
      <c r="D39" s="126"/>
      <c r="E39" s="126"/>
      <c r="F39" s="126"/>
      <c r="G39" s="126"/>
      <c r="H39" s="126"/>
      <c r="I39" s="126"/>
      <c r="J39" s="126"/>
      <c r="K39" s="126"/>
      <c r="L39" s="126"/>
      <c r="M39" s="126"/>
      <c r="N39" s="126"/>
      <c r="O39" s="126"/>
      <c r="P39" s="126"/>
      <c r="Q39" s="126"/>
      <c r="R39" s="126"/>
      <c r="S39" s="126"/>
      <c r="T39" s="126"/>
      <c r="U39" s="127"/>
    </row>
    <row r="40" spans="3:21" ht="15" customHeight="1" x14ac:dyDescent="0.25">
      <c r="C40" s="125"/>
      <c r="D40" s="126"/>
      <c r="E40" s="126"/>
      <c r="F40" s="126"/>
      <c r="G40" s="126"/>
      <c r="H40" s="126"/>
      <c r="I40" s="126"/>
      <c r="J40" s="126"/>
      <c r="K40" s="126"/>
      <c r="L40" s="126"/>
      <c r="M40" s="126"/>
      <c r="N40" s="126"/>
      <c r="O40" s="126"/>
      <c r="P40" s="126"/>
      <c r="Q40" s="126"/>
      <c r="R40" s="126"/>
      <c r="S40" s="126"/>
      <c r="T40" s="126"/>
      <c r="U40" s="127"/>
    </row>
    <row r="41" spans="3:21" ht="15" customHeight="1" x14ac:dyDescent="0.25">
      <c r="C41" s="125"/>
      <c r="D41" s="126"/>
      <c r="E41" s="126"/>
      <c r="F41" s="126"/>
      <c r="G41" s="126"/>
      <c r="H41" s="126"/>
      <c r="I41" s="126"/>
      <c r="J41" s="126"/>
      <c r="K41" s="126"/>
      <c r="L41" s="126"/>
      <c r="M41" s="126"/>
      <c r="N41" s="126"/>
      <c r="O41" s="126"/>
      <c r="P41" s="126"/>
      <c r="Q41" s="126"/>
      <c r="R41" s="126"/>
      <c r="S41" s="126"/>
      <c r="T41" s="126"/>
      <c r="U41" s="127"/>
    </row>
    <row r="42" spans="3:21" ht="15" customHeight="1" x14ac:dyDescent="0.25">
      <c r="C42" s="125"/>
      <c r="D42" s="126"/>
      <c r="E42" s="126"/>
      <c r="F42" s="126"/>
      <c r="G42" s="126"/>
      <c r="H42" s="126"/>
      <c r="I42" s="126"/>
      <c r="J42" s="126"/>
      <c r="K42" s="126"/>
      <c r="L42" s="126"/>
      <c r="M42" s="126"/>
      <c r="N42" s="126"/>
      <c r="O42" s="126"/>
      <c r="P42" s="126"/>
      <c r="Q42" s="126"/>
      <c r="R42" s="126"/>
      <c r="S42" s="126"/>
      <c r="T42" s="126"/>
      <c r="U42" s="127"/>
    </row>
    <row r="43" spans="3:21" ht="15" customHeight="1" x14ac:dyDescent="0.25">
      <c r="C43" s="125"/>
      <c r="D43" s="126"/>
      <c r="E43" s="126"/>
      <c r="F43" s="126"/>
      <c r="G43" s="126"/>
      <c r="H43" s="126"/>
      <c r="I43" s="126"/>
      <c r="J43" s="126"/>
      <c r="K43" s="126"/>
      <c r="L43" s="126"/>
      <c r="M43" s="126"/>
      <c r="N43" s="126"/>
      <c r="O43" s="126"/>
      <c r="P43" s="126"/>
      <c r="Q43" s="126"/>
      <c r="R43" s="126"/>
      <c r="S43" s="126"/>
      <c r="T43" s="126"/>
      <c r="U43" s="127"/>
    </row>
    <row r="44" spans="3:21" ht="15" customHeight="1" x14ac:dyDescent="0.25">
      <c r="C44" s="125"/>
      <c r="D44" s="126"/>
      <c r="E44" s="126"/>
      <c r="F44" s="126"/>
      <c r="G44" s="126"/>
      <c r="H44" s="126"/>
      <c r="I44" s="126"/>
      <c r="J44" s="126"/>
      <c r="K44" s="126"/>
      <c r="L44" s="126"/>
      <c r="M44" s="126"/>
      <c r="N44" s="126"/>
      <c r="O44" s="126"/>
      <c r="P44" s="126"/>
      <c r="Q44" s="126"/>
      <c r="R44" s="126"/>
      <c r="S44" s="126"/>
      <c r="T44" s="126"/>
      <c r="U44" s="127"/>
    </row>
    <row r="45" spans="3:21" ht="15" customHeight="1" x14ac:dyDescent="0.25">
      <c r="C45" s="125"/>
      <c r="D45" s="126"/>
      <c r="E45" s="126"/>
      <c r="F45" s="126"/>
      <c r="G45" s="126"/>
      <c r="H45" s="126"/>
      <c r="I45" s="126"/>
      <c r="J45" s="126"/>
      <c r="K45" s="126"/>
      <c r="L45" s="126"/>
      <c r="M45" s="126"/>
      <c r="N45" s="126"/>
      <c r="O45" s="126"/>
      <c r="P45" s="126"/>
      <c r="Q45" s="126"/>
      <c r="R45" s="126"/>
      <c r="S45" s="126"/>
      <c r="T45" s="126"/>
      <c r="U45" s="127"/>
    </row>
    <row r="46" spans="3:21" ht="15" customHeight="1" x14ac:dyDescent="0.25">
      <c r="C46" s="125"/>
      <c r="D46" s="126"/>
      <c r="E46" s="126"/>
      <c r="F46" s="126"/>
      <c r="G46" s="126"/>
      <c r="H46" s="126"/>
      <c r="I46" s="126"/>
      <c r="J46" s="126"/>
      <c r="K46" s="126"/>
      <c r="L46" s="126"/>
      <c r="M46" s="126"/>
      <c r="N46" s="126"/>
      <c r="O46" s="126"/>
      <c r="P46" s="126"/>
      <c r="Q46" s="126"/>
      <c r="R46" s="126"/>
      <c r="S46" s="126"/>
      <c r="T46" s="126"/>
      <c r="U46" s="127"/>
    </row>
    <row r="47" spans="3:21" ht="15" customHeight="1" x14ac:dyDescent="0.25">
      <c r="C47" s="125"/>
      <c r="D47" s="126"/>
      <c r="E47" s="126"/>
      <c r="F47" s="126"/>
      <c r="G47" s="126"/>
      <c r="H47" s="126"/>
      <c r="I47" s="126"/>
      <c r="J47" s="126"/>
      <c r="K47" s="126"/>
      <c r="L47" s="126"/>
      <c r="M47" s="126"/>
      <c r="N47" s="126"/>
      <c r="O47" s="126"/>
      <c r="P47" s="126"/>
      <c r="Q47" s="126"/>
      <c r="R47" s="126"/>
      <c r="S47" s="126"/>
      <c r="T47" s="126"/>
      <c r="U47" s="127"/>
    </row>
    <row r="48" spans="3:21" ht="15" customHeight="1" x14ac:dyDescent="0.25">
      <c r="C48" s="125"/>
      <c r="D48" s="126"/>
      <c r="E48" s="126"/>
      <c r="F48" s="126"/>
      <c r="G48" s="126"/>
      <c r="H48" s="126"/>
      <c r="I48" s="126"/>
      <c r="J48" s="126"/>
      <c r="K48" s="126"/>
      <c r="L48" s="126"/>
      <c r="M48" s="126"/>
      <c r="N48" s="126"/>
      <c r="O48" s="126"/>
      <c r="P48" s="126"/>
      <c r="Q48" s="126"/>
      <c r="R48" s="126"/>
      <c r="S48" s="126"/>
      <c r="T48" s="126"/>
      <c r="U48" s="127"/>
    </row>
    <row r="49" spans="3:21" ht="15" customHeight="1" x14ac:dyDescent="0.25">
      <c r="C49" s="125"/>
      <c r="D49" s="126"/>
      <c r="E49" s="126"/>
      <c r="F49" s="126"/>
      <c r="G49" s="126"/>
      <c r="H49" s="126"/>
      <c r="I49" s="126"/>
      <c r="J49" s="126"/>
      <c r="K49" s="126"/>
      <c r="L49" s="126"/>
      <c r="M49" s="126"/>
      <c r="N49" s="126"/>
      <c r="O49" s="126"/>
      <c r="P49" s="126"/>
      <c r="Q49" s="126"/>
      <c r="R49" s="126"/>
      <c r="S49" s="126"/>
      <c r="T49" s="126"/>
      <c r="U49" s="127"/>
    </row>
    <row r="50" spans="3:21" ht="15" customHeight="1" x14ac:dyDescent="0.25">
      <c r="C50" s="125"/>
      <c r="D50" s="126"/>
      <c r="E50" s="126"/>
      <c r="F50" s="126"/>
      <c r="G50" s="126"/>
      <c r="H50" s="126"/>
      <c r="I50" s="126"/>
      <c r="J50" s="126"/>
      <c r="K50" s="126"/>
      <c r="L50" s="126"/>
      <c r="M50" s="126"/>
      <c r="N50" s="126"/>
      <c r="O50" s="126"/>
      <c r="P50" s="126"/>
      <c r="Q50" s="126"/>
      <c r="R50" s="126"/>
      <c r="S50" s="126"/>
      <c r="T50" s="126"/>
      <c r="U50" s="127"/>
    </row>
    <row r="51" spans="3:21" ht="15" customHeight="1" x14ac:dyDescent="0.25">
      <c r="C51" s="125"/>
      <c r="D51" s="126"/>
      <c r="E51" s="126"/>
      <c r="F51" s="126"/>
      <c r="G51" s="126"/>
      <c r="H51" s="126"/>
      <c r="I51" s="126"/>
      <c r="J51" s="126"/>
      <c r="K51" s="126"/>
      <c r="L51" s="126"/>
      <c r="M51" s="126"/>
      <c r="N51" s="126"/>
      <c r="O51" s="126"/>
      <c r="P51" s="126"/>
      <c r="Q51" s="126"/>
      <c r="R51" s="126"/>
      <c r="S51" s="126"/>
      <c r="T51" s="126"/>
      <c r="U51" s="127"/>
    </row>
    <row r="52" spans="3:21" ht="15" customHeight="1" x14ac:dyDescent="0.25">
      <c r="C52" s="125"/>
      <c r="D52" s="126"/>
      <c r="E52" s="126"/>
      <c r="F52" s="126"/>
      <c r="G52" s="126"/>
      <c r="H52" s="126"/>
      <c r="I52" s="126"/>
      <c r="J52" s="126"/>
      <c r="K52" s="126"/>
      <c r="L52" s="126"/>
      <c r="M52" s="126"/>
      <c r="N52" s="126"/>
      <c r="O52" s="126"/>
      <c r="P52" s="126"/>
      <c r="Q52" s="126"/>
      <c r="R52" s="126"/>
      <c r="S52" s="126"/>
      <c r="T52" s="126"/>
      <c r="U52" s="127"/>
    </row>
    <row r="53" spans="3:21" x14ac:dyDescent="0.25">
      <c r="C53" s="125"/>
      <c r="D53" s="126"/>
      <c r="E53" s="126"/>
      <c r="F53" s="126"/>
      <c r="G53" s="126"/>
      <c r="H53" s="126"/>
      <c r="I53" s="126"/>
      <c r="J53" s="126"/>
      <c r="K53" s="126"/>
      <c r="L53" s="126"/>
      <c r="M53" s="126"/>
      <c r="N53" s="126"/>
      <c r="O53" s="126"/>
      <c r="P53" s="126"/>
      <c r="Q53" s="126"/>
      <c r="R53" s="126"/>
      <c r="S53" s="126"/>
      <c r="T53" s="126"/>
      <c r="U53" s="127"/>
    </row>
    <row r="54" spans="3:21" x14ac:dyDescent="0.25">
      <c r="C54" s="125"/>
      <c r="D54" s="126"/>
      <c r="E54" s="126"/>
      <c r="F54" s="126"/>
      <c r="G54" s="126"/>
      <c r="H54" s="126"/>
      <c r="I54" s="126"/>
      <c r="J54" s="126"/>
      <c r="K54" s="126"/>
      <c r="L54" s="126"/>
      <c r="M54" s="126"/>
      <c r="N54" s="126"/>
      <c r="O54" s="126"/>
      <c r="P54" s="126"/>
      <c r="Q54" s="126"/>
      <c r="R54" s="126"/>
      <c r="S54" s="126"/>
      <c r="T54" s="126"/>
      <c r="U54" s="127"/>
    </row>
    <row r="55" spans="3:21" x14ac:dyDescent="0.25">
      <c r="C55" s="125"/>
      <c r="D55" s="126"/>
      <c r="E55" s="126"/>
      <c r="F55" s="126"/>
      <c r="G55" s="126"/>
      <c r="H55" s="126"/>
      <c r="I55" s="126"/>
      <c r="J55" s="126"/>
      <c r="K55" s="126"/>
      <c r="L55" s="126"/>
      <c r="M55" s="126"/>
      <c r="N55" s="126"/>
      <c r="O55" s="126"/>
      <c r="P55" s="126"/>
      <c r="Q55" s="126"/>
      <c r="R55" s="126"/>
      <c r="S55" s="126"/>
      <c r="T55" s="126"/>
      <c r="U55" s="127"/>
    </row>
    <row r="56" spans="3:21" x14ac:dyDescent="0.25">
      <c r="C56" s="125"/>
      <c r="D56" s="126"/>
      <c r="E56" s="126"/>
      <c r="F56" s="126"/>
      <c r="G56" s="126"/>
      <c r="H56" s="126"/>
      <c r="I56" s="126"/>
      <c r="J56" s="126"/>
      <c r="K56" s="126"/>
      <c r="L56" s="126"/>
      <c r="M56" s="126"/>
      <c r="N56" s="126"/>
      <c r="O56" s="126"/>
      <c r="P56" s="126"/>
      <c r="Q56" s="126"/>
      <c r="R56" s="126"/>
      <c r="S56" s="126"/>
      <c r="T56" s="126"/>
      <c r="U56" s="127"/>
    </row>
    <row r="57" spans="3:21" x14ac:dyDescent="0.25">
      <c r="C57" s="125"/>
      <c r="D57" s="126"/>
      <c r="E57" s="126"/>
      <c r="F57" s="126"/>
      <c r="G57" s="126"/>
      <c r="H57" s="126"/>
      <c r="I57" s="126"/>
      <c r="J57" s="126"/>
      <c r="K57" s="126"/>
      <c r="L57" s="126"/>
      <c r="M57" s="126"/>
      <c r="N57" s="126"/>
      <c r="O57" s="126"/>
      <c r="P57" s="126"/>
      <c r="Q57" s="126"/>
      <c r="R57" s="126"/>
      <c r="S57" s="126"/>
      <c r="T57" s="126"/>
      <c r="U57" s="127"/>
    </row>
    <row r="58" spans="3:21" x14ac:dyDescent="0.25">
      <c r="C58" s="125"/>
      <c r="D58" s="126"/>
      <c r="E58" s="126"/>
      <c r="F58" s="126"/>
      <c r="G58" s="126"/>
      <c r="H58" s="126"/>
      <c r="I58" s="126"/>
      <c r="J58" s="126"/>
      <c r="K58" s="126"/>
      <c r="L58" s="126"/>
      <c r="M58" s="126"/>
      <c r="N58" s="126"/>
      <c r="O58" s="126"/>
      <c r="P58" s="126"/>
      <c r="Q58" s="126"/>
      <c r="R58" s="126"/>
      <c r="S58" s="126"/>
      <c r="T58" s="126"/>
      <c r="U58" s="127"/>
    </row>
    <row r="59" spans="3:21" x14ac:dyDescent="0.25">
      <c r="C59" s="125"/>
      <c r="D59" s="126"/>
      <c r="E59" s="126"/>
      <c r="F59" s="126"/>
      <c r="G59" s="126"/>
      <c r="H59" s="126"/>
      <c r="I59" s="126"/>
      <c r="J59" s="126"/>
      <c r="K59" s="126"/>
      <c r="L59" s="126"/>
      <c r="M59" s="126"/>
      <c r="N59" s="126"/>
      <c r="O59" s="126"/>
      <c r="P59" s="126"/>
      <c r="Q59" s="126"/>
      <c r="R59" s="126"/>
      <c r="S59" s="126"/>
      <c r="T59" s="126"/>
      <c r="U59" s="127"/>
    </row>
    <row r="60" spans="3:21" x14ac:dyDescent="0.25">
      <c r="C60" s="125"/>
      <c r="D60" s="126"/>
      <c r="E60" s="126"/>
      <c r="F60" s="126"/>
      <c r="G60" s="126"/>
      <c r="H60" s="126"/>
      <c r="I60" s="126"/>
      <c r="J60" s="126"/>
      <c r="K60" s="126"/>
      <c r="L60" s="126"/>
      <c r="M60" s="126"/>
      <c r="N60" s="126"/>
      <c r="O60" s="126"/>
      <c r="P60" s="126"/>
      <c r="Q60" s="126"/>
      <c r="R60" s="126"/>
      <c r="S60" s="126"/>
      <c r="T60" s="126"/>
      <c r="U60" s="127"/>
    </row>
    <row r="61" spans="3:21" x14ac:dyDescent="0.25">
      <c r="C61" s="125"/>
      <c r="D61" s="126"/>
      <c r="E61" s="126"/>
      <c r="F61" s="126"/>
      <c r="G61" s="126"/>
      <c r="H61" s="126"/>
      <c r="I61" s="126"/>
      <c r="J61" s="126"/>
      <c r="K61" s="126"/>
      <c r="L61" s="126"/>
      <c r="M61" s="126"/>
      <c r="N61" s="126"/>
      <c r="O61" s="126"/>
      <c r="P61" s="126"/>
      <c r="Q61" s="126"/>
      <c r="R61" s="126"/>
      <c r="S61" s="126"/>
      <c r="T61" s="126"/>
      <c r="U61" s="127"/>
    </row>
    <row r="62" spans="3:21" x14ac:dyDescent="0.25">
      <c r="C62" s="125"/>
      <c r="D62" s="126"/>
      <c r="E62" s="126"/>
      <c r="F62" s="126"/>
      <c r="G62" s="126"/>
      <c r="H62" s="126"/>
      <c r="I62" s="126"/>
      <c r="J62" s="126"/>
      <c r="K62" s="126"/>
      <c r="L62" s="126"/>
      <c r="M62" s="126"/>
      <c r="N62" s="126"/>
      <c r="O62" s="126"/>
      <c r="P62" s="126"/>
      <c r="Q62" s="126"/>
      <c r="R62" s="126"/>
      <c r="S62" s="126"/>
      <c r="T62" s="126"/>
      <c r="U62" s="127"/>
    </row>
    <row r="63" spans="3:21" x14ac:dyDescent="0.25">
      <c r="C63" s="125"/>
      <c r="D63" s="126"/>
      <c r="E63" s="126"/>
      <c r="F63" s="126"/>
      <c r="G63" s="126"/>
      <c r="H63" s="126"/>
      <c r="I63" s="126"/>
      <c r="J63" s="126"/>
      <c r="K63" s="126"/>
      <c r="L63" s="126"/>
      <c r="M63" s="126"/>
      <c r="N63" s="126"/>
      <c r="O63" s="126"/>
      <c r="P63" s="126"/>
      <c r="Q63" s="126"/>
      <c r="R63" s="126"/>
      <c r="S63" s="126"/>
      <c r="T63" s="126"/>
      <c r="U63" s="127"/>
    </row>
    <row r="64" spans="3:21" x14ac:dyDescent="0.25">
      <c r="C64" s="125"/>
      <c r="D64" s="126"/>
      <c r="E64" s="126"/>
      <c r="F64" s="126"/>
      <c r="G64" s="126"/>
      <c r="H64" s="126"/>
      <c r="I64" s="126"/>
      <c r="J64" s="126"/>
      <c r="K64" s="126"/>
      <c r="L64" s="126"/>
      <c r="M64" s="126"/>
      <c r="N64" s="126"/>
      <c r="O64" s="126"/>
      <c r="P64" s="126"/>
      <c r="Q64" s="126"/>
      <c r="R64" s="126"/>
      <c r="S64" s="126"/>
      <c r="T64" s="126"/>
      <c r="U64" s="127"/>
    </row>
    <row r="65" spans="3:21" x14ac:dyDescent="0.25">
      <c r="C65" s="125"/>
      <c r="D65" s="126"/>
      <c r="E65" s="126"/>
      <c r="F65" s="126"/>
      <c r="G65" s="126"/>
      <c r="H65" s="126"/>
      <c r="I65" s="126"/>
      <c r="J65" s="126"/>
      <c r="K65" s="126"/>
      <c r="L65" s="126"/>
      <c r="M65" s="126"/>
      <c r="N65" s="126"/>
      <c r="O65" s="126"/>
      <c r="P65" s="126"/>
      <c r="Q65" s="126"/>
      <c r="R65" s="126"/>
      <c r="S65" s="126"/>
      <c r="T65" s="126"/>
      <c r="U65" s="127"/>
    </row>
    <row r="66" spans="3:21" x14ac:dyDescent="0.25">
      <c r="C66" s="125"/>
      <c r="D66" s="126"/>
      <c r="E66" s="126"/>
      <c r="F66" s="126"/>
      <c r="G66" s="126"/>
      <c r="H66" s="126"/>
      <c r="I66" s="126"/>
      <c r="J66" s="126"/>
      <c r="K66" s="126"/>
      <c r="L66" s="126"/>
      <c r="M66" s="126"/>
      <c r="N66" s="126"/>
      <c r="O66" s="126"/>
      <c r="P66" s="126"/>
      <c r="Q66" s="126"/>
      <c r="R66" s="126"/>
      <c r="S66" s="126"/>
      <c r="T66" s="126"/>
      <c r="U66" s="127"/>
    </row>
    <row r="67" spans="3:21" x14ac:dyDescent="0.25">
      <c r="C67" s="125"/>
      <c r="D67" s="126"/>
      <c r="E67" s="126"/>
      <c r="F67" s="126"/>
      <c r="G67" s="126"/>
      <c r="H67" s="126"/>
      <c r="I67" s="126"/>
      <c r="J67" s="126"/>
      <c r="K67" s="126"/>
      <c r="L67" s="126"/>
      <c r="M67" s="126"/>
      <c r="N67" s="126"/>
      <c r="O67" s="126"/>
      <c r="P67" s="126"/>
      <c r="Q67" s="126"/>
      <c r="R67" s="126"/>
      <c r="S67" s="126"/>
      <c r="T67" s="126"/>
      <c r="U67" s="127"/>
    </row>
    <row r="68" spans="3:21" x14ac:dyDescent="0.25">
      <c r="C68" s="125"/>
      <c r="D68" s="126"/>
      <c r="E68" s="126"/>
      <c r="F68" s="126"/>
      <c r="G68" s="126"/>
      <c r="H68" s="126"/>
      <c r="I68" s="126"/>
      <c r="J68" s="126"/>
      <c r="K68" s="126"/>
      <c r="L68" s="126"/>
      <c r="M68" s="126"/>
      <c r="N68" s="126"/>
      <c r="O68" s="126"/>
      <c r="P68" s="126"/>
      <c r="Q68" s="126"/>
      <c r="R68" s="126"/>
      <c r="S68" s="126"/>
      <c r="T68" s="126"/>
      <c r="U68" s="127"/>
    </row>
    <row r="69" spans="3:21" x14ac:dyDescent="0.25">
      <c r="C69" s="128"/>
      <c r="D69" s="129"/>
      <c r="E69" s="129"/>
      <c r="F69" s="129"/>
      <c r="G69" s="129"/>
      <c r="H69" s="129"/>
      <c r="I69" s="129"/>
      <c r="J69" s="129"/>
      <c r="K69" s="129"/>
      <c r="L69" s="129"/>
      <c r="M69" s="129"/>
      <c r="N69" s="129"/>
      <c r="O69" s="129"/>
      <c r="P69" s="129"/>
      <c r="Q69" s="129"/>
      <c r="R69" s="129"/>
      <c r="S69" s="129"/>
      <c r="T69" s="129"/>
      <c r="U69" s="130"/>
    </row>
  </sheetData>
  <mergeCells count="1">
    <mergeCell ref="C3:U69"/>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3E00D-6852-4D48-ABC4-BC8871E32FB7}">
  <dimension ref="A2:K124"/>
  <sheetViews>
    <sheetView zoomScale="205" zoomScaleNormal="205" workbookViewId="0"/>
  </sheetViews>
  <sheetFormatPr defaultRowHeight="15" x14ac:dyDescent="0.25"/>
  <cols>
    <col min="1" max="1" width="10.5703125" customWidth="1"/>
    <col min="2" max="2" width="11.7109375" customWidth="1"/>
    <col min="3" max="3" width="11" customWidth="1"/>
    <col min="4" max="4" width="11.42578125" customWidth="1"/>
    <col min="5" max="5" width="9.42578125" customWidth="1"/>
    <col min="6" max="6" width="16.5703125" bestFit="1" customWidth="1"/>
    <col min="7" max="7" width="10.5703125" customWidth="1"/>
    <col min="8" max="8" width="12.140625" customWidth="1"/>
    <col min="9" max="9" width="10.7109375" customWidth="1"/>
    <col min="10" max="10" width="10.28515625" customWidth="1"/>
  </cols>
  <sheetData>
    <row r="2" spans="1:10" ht="20.25" thickBot="1" x14ac:dyDescent="0.35">
      <c r="D2" s="32" t="s">
        <v>81</v>
      </c>
    </row>
    <row r="3" spans="1:10" ht="15.75" thickTop="1" x14ac:dyDescent="0.25"/>
    <row r="4" spans="1:10" ht="15.75" thickBot="1" x14ac:dyDescent="0.3">
      <c r="D4" s="35" t="s">
        <v>308</v>
      </c>
    </row>
    <row r="5" spans="1:10" x14ac:dyDescent="0.25">
      <c r="A5" s="8"/>
      <c r="G5" s="8"/>
    </row>
    <row r="6" spans="1:10" x14ac:dyDescent="0.25">
      <c r="A6" s="8"/>
      <c r="G6" s="8"/>
    </row>
    <row r="7" spans="1:10" ht="15.75" x14ac:dyDescent="0.25">
      <c r="A7" s="38" t="s">
        <v>306</v>
      </c>
      <c r="G7" s="38" t="s">
        <v>307</v>
      </c>
    </row>
    <row r="8" spans="1:10" ht="15.75" thickBot="1" x14ac:dyDescent="0.3"/>
    <row r="9" spans="1:10" ht="33.75" customHeight="1" thickBot="1" x14ac:dyDescent="0.3">
      <c r="A9" s="34" t="s">
        <v>87</v>
      </c>
      <c r="B9" s="34" t="s">
        <v>86</v>
      </c>
      <c r="C9" s="34" t="s">
        <v>88</v>
      </c>
      <c r="D9" s="34" t="s">
        <v>89</v>
      </c>
      <c r="E9" s="34" t="s">
        <v>85</v>
      </c>
      <c r="G9" s="34" t="s">
        <v>84</v>
      </c>
      <c r="H9" s="34" t="s">
        <v>72</v>
      </c>
      <c r="I9" s="34" t="s">
        <v>71</v>
      </c>
      <c r="J9" s="34" t="s">
        <v>85</v>
      </c>
    </row>
    <row r="10" spans="1:10" x14ac:dyDescent="0.25">
      <c r="A10" s="33">
        <v>45496</v>
      </c>
      <c r="B10" s="7" t="s">
        <v>48</v>
      </c>
      <c r="C10" s="7" t="s">
        <v>17</v>
      </c>
      <c r="D10" s="7">
        <v>24</v>
      </c>
      <c r="E10" s="21"/>
      <c r="G10" s="7">
        <v>1</v>
      </c>
      <c r="H10" s="7" t="s">
        <v>43</v>
      </c>
      <c r="I10" s="7" t="s">
        <v>44</v>
      </c>
      <c r="J10" s="21">
        <v>452900</v>
      </c>
    </row>
    <row r="11" spans="1:10" x14ac:dyDescent="0.25">
      <c r="A11" s="33">
        <v>45493</v>
      </c>
      <c r="B11" s="7" t="s">
        <v>48</v>
      </c>
      <c r="C11" s="7" t="s">
        <v>9</v>
      </c>
      <c r="D11" s="7">
        <v>46</v>
      </c>
      <c r="E11" s="21"/>
      <c r="G11" s="7">
        <v>2</v>
      </c>
      <c r="H11" s="7" t="s">
        <v>41</v>
      </c>
      <c r="I11" s="7" t="s">
        <v>42</v>
      </c>
      <c r="J11" s="21">
        <v>330200</v>
      </c>
    </row>
    <row r="12" spans="1:10" x14ac:dyDescent="0.25">
      <c r="A12" s="33">
        <v>45491</v>
      </c>
      <c r="B12" s="7" t="s">
        <v>48</v>
      </c>
      <c r="C12" s="7" t="s">
        <v>21</v>
      </c>
      <c r="D12" s="7">
        <v>33</v>
      </c>
      <c r="E12" s="21"/>
      <c r="G12" s="7">
        <v>3</v>
      </c>
      <c r="H12" s="7" t="s">
        <v>39</v>
      </c>
      <c r="I12" s="7" t="s">
        <v>40</v>
      </c>
      <c r="J12" s="21">
        <v>248500</v>
      </c>
    </row>
    <row r="13" spans="1:10" x14ac:dyDescent="0.25">
      <c r="A13" s="33">
        <v>45475</v>
      </c>
      <c r="B13" s="7" t="s">
        <v>91</v>
      </c>
      <c r="C13" s="7" t="s">
        <v>5</v>
      </c>
      <c r="D13" s="7">
        <v>34</v>
      </c>
      <c r="E13" s="21"/>
      <c r="G13" s="7">
        <v>4</v>
      </c>
      <c r="H13" s="7" t="s">
        <v>37</v>
      </c>
      <c r="I13" s="7" t="s">
        <v>38</v>
      </c>
      <c r="J13" s="21">
        <v>274100</v>
      </c>
    </row>
    <row r="14" spans="1:10" x14ac:dyDescent="0.25">
      <c r="A14" s="33">
        <v>45473</v>
      </c>
      <c r="B14" s="7" t="s">
        <v>47</v>
      </c>
      <c r="C14" s="7" t="s">
        <v>9</v>
      </c>
      <c r="D14" s="7">
        <v>41</v>
      </c>
      <c r="E14" s="21"/>
      <c r="G14" s="7">
        <v>5</v>
      </c>
      <c r="H14" s="7" t="s">
        <v>35</v>
      </c>
      <c r="I14" s="7" t="s">
        <v>36</v>
      </c>
      <c r="J14" s="21">
        <v>245300</v>
      </c>
    </row>
    <row r="15" spans="1:10" x14ac:dyDescent="0.25">
      <c r="A15" s="33">
        <v>45470</v>
      </c>
      <c r="B15" s="7" t="s">
        <v>90</v>
      </c>
      <c r="C15" s="7" t="s">
        <v>41</v>
      </c>
      <c r="D15" s="7">
        <v>22</v>
      </c>
      <c r="E15" s="21"/>
      <c r="G15" s="7">
        <v>6</v>
      </c>
      <c r="H15" s="7" t="s">
        <v>33</v>
      </c>
      <c r="I15" s="7" t="s">
        <v>34</v>
      </c>
      <c r="J15" s="21">
        <v>254700</v>
      </c>
    </row>
    <row r="16" spans="1:10" x14ac:dyDescent="0.25">
      <c r="A16" s="33">
        <v>45462</v>
      </c>
      <c r="B16" s="7" t="s">
        <v>50</v>
      </c>
      <c r="C16" s="7" t="s">
        <v>25</v>
      </c>
      <c r="D16" s="7">
        <v>21</v>
      </c>
      <c r="E16" s="21"/>
      <c r="G16" s="7">
        <v>7</v>
      </c>
      <c r="H16" s="7" t="s">
        <v>31</v>
      </c>
      <c r="I16" s="7" t="s">
        <v>32</v>
      </c>
      <c r="J16" s="21">
        <v>448300</v>
      </c>
    </row>
    <row r="17" spans="1:10" x14ac:dyDescent="0.25">
      <c r="A17" s="33">
        <v>45456</v>
      </c>
      <c r="B17" s="7" t="s">
        <v>47</v>
      </c>
      <c r="C17" s="7" t="s">
        <v>25</v>
      </c>
      <c r="D17" s="7">
        <v>37</v>
      </c>
      <c r="E17" s="21"/>
      <c r="G17" s="7">
        <v>8</v>
      </c>
      <c r="H17" s="7" t="s">
        <v>29</v>
      </c>
      <c r="I17" s="7" t="s">
        <v>30</v>
      </c>
      <c r="J17" s="21">
        <v>227100</v>
      </c>
    </row>
    <row r="18" spans="1:10" x14ac:dyDescent="0.25">
      <c r="A18" s="33">
        <v>45428</v>
      </c>
      <c r="B18" s="7" t="s">
        <v>50</v>
      </c>
      <c r="C18" s="7" t="s">
        <v>1</v>
      </c>
      <c r="D18" s="7">
        <v>30</v>
      </c>
      <c r="E18" s="21"/>
      <c r="G18" s="7">
        <v>9</v>
      </c>
      <c r="H18" s="7" t="s">
        <v>25</v>
      </c>
      <c r="I18" s="7" t="s">
        <v>26</v>
      </c>
      <c r="J18" s="21">
        <v>407500</v>
      </c>
    </row>
    <row r="19" spans="1:10" x14ac:dyDescent="0.25">
      <c r="A19" s="33">
        <v>45420</v>
      </c>
      <c r="B19" s="7" t="s">
        <v>94</v>
      </c>
      <c r="C19" s="7" t="s">
        <v>13</v>
      </c>
      <c r="D19" s="7">
        <v>31</v>
      </c>
      <c r="E19" s="21"/>
      <c r="G19" s="7">
        <v>10</v>
      </c>
      <c r="H19" s="7" t="s">
        <v>27</v>
      </c>
      <c r="I19" s="7" t="s">
        <v>28</v>
      </c>
      <c r="J19" s="21">
        <v>443800</v>
      </c>
    </row>
    <row r="20" spans="1:10" x14ac:dyDescent="0.25">
      <c r="A20" s="33">
        <v>45415</v>
      </c>
      <c r="B20" s="7" t="s">
        <v>92</v>
      </c>
      <c r="C20" s="7" t="s">
        <v>31</v>
      </c>
      <c r="D20" s="7">
        <v>35</v>
      </c>
      <c r="E20" s="21"/>
      <c r="G20" s="7">
        <v>11</v>
      </c>
      <c r="H20" s="7" t="s">
        <v>23</v>
      </c>
      <c r="I20" s="7" t="s">
        <v>24</v>
      </c>
      <c r="J20" s="21">
        <v>242100</v>
      </c>
    </row>
    <row r="21" spans="1:10" x14ac:dyDescent="0.25">
      <c r="A21" s="33">
        <v>45408</v>
      </c>
      <c r="B21" s="7" t="s">
        <v>48</v>
      </c>
      <c r="C21" s="7" t="s">
        <v>27</v>
      </c>
      <c r="D21" s="7">
        <v>50</v>
      </c>
      <c r="E21" s="21"/>
      <c r="G21" s="7">
        <v>12</v>
      </c>
      <c r="H21" s="7" t="s">
        <v>21</v>
      </c>
      <c r="I21" s="7" t="s">
        <v>22</v>
      </c>
      <c r="J21" s="21">
        <v>387000</v>
      </c>
    </row>
    <row r="22" spans="1:10" x14ac:dyDescent="0.25">
      <c r="A22" s="33">
        <v>45408</v>
      </c>
      <c r="B22" s="7" t="s">
        <v>93</v>
      </c>
      <c r="C22" s="7" t="s">
        <v>17</v>
      </c>
      <c r="D22" s="7">
        <v>40</v>
      </c>
      <c r="E22" s="21"/>
      <c r="G22" s="7">
        <v>13</v>
      </c>
      <c r="H22" s="7" t="s">
        <v>17</v>
      </c>
      <c r="I22" s="7" t="s">
        <v>18</v>
      </c>
      <c r="J22" s="21">
        <v>253500</v>
      </c>
    </row>
    <row r="23" spans="1:10" x14ac:dyDescent="0.25">
      <c r="A23" s="33">
        <v>45407</v>
      </c>
      <c r="B23" s="7" t="s">
        <v>94</v>
      </c>
      <c r="C23" s="7" t="s">
        <v>33</v>
      </c>
      <c r="D23" s="7">
        <v>44</v>
      </c>
      <c r="E23" s="21"/>
      <c r="G23" s="7">
        <v>14</v>
      </c>
      <c r="H23" s="7" t="s">
        <v>19</v>
      </c>
      <c r="I23" s="7" t="s">
        <v>20</v>
      </c>
      <c r="J23" s="21">
        <v>446100</v>
      </c>
    </row>
    <row r="24" spans="1:10" x14ac:dyDescent="0.25">
      <c r="A24" s="33">
        <v>45405</v>
      </c>
      <c r="B24" s="7" t="s">
        <v>48</v>
      </c>
      <c r="C24" s="7" t="s">
        <v>19</v>
      </c>
      <c r="D24" s="7">
        <v>44</v>
      </c>
      <c r="E24" s="21"/>
      <c r="G24" s="7">
        <v>15</v>
      </c>
      <c r="H24" s="7" t="s">
        <v>15</v>
      </c>
      <c r="I24" s="7" t="s">
        <v>16</v>
      </c>
      <c r="J24" s="21">
        <v>427500</v>
      </c>
    </row>
    <row r="25" spans="1:10" x14ac:dyDescent="0.25">
      <c r="A25" s="33">
        <v>45401</v>
      </c>
      <c r="B25" s="7" t="s">
        <v>90</v>
      </c>
      <c r="C25" s="7" t="s">
        <v>27</v>
      </c>
      <c r="D25" s="7">
        <v>31</v>
      </c>
      <c r="E25" s="21"/>
      <c r="G25" s="7">
        <v>16</v>
      </c>
      <c r="H25" s="7" t="s">
        <v>13</v>
      </c>
      <c r="I25" s="7" t="s">
        <v>14</v>
      </c>
      <c r="J25" s="21">
        <v>362800</v>
      </c>
    </row>
    <row r="26" spans="1:10" x14ac:dyDescent="0.25">
      <c r="A26" s="33">
        <v>45394</v>
      </c>
      <c r="B26" s="7" t="s">
        <v>94</v>
      </c>
      <c r="C26" s="7" t="s">
        <v>25</v>
      </c>
      <c r="D26" s="7">
        <v>40</v>
      </c>
      <c r="E26" s="21"/>
      <c r="G26" s="7">
        <v>17</v>
      </c>
      <c r="H26" s="7" t="s">
        <v>11</v>
      </c>
      <c r="I26" s="7" t="s">
        <v>12</v>
      </c>
      <c r="J26" s="21">
        <v>282300</v>
      </c>
    </row>
    <row r="27" spans="1:10" x14ac:dyDescent="0.25">
      <c r="A27" s="33">
        <v>45383</v>
      </c>
      <c r="B27" s="7" t="s">
        <v>49</v>
      </c>
      <c r="C27" s="7" t="s">
        <v>27</v>
      </c>
      <c r="D27" s="7">
        <v>23</v>
      </c>
      <c r="E27" s="21"/>
      <c r="G27" s="7">
        <v>18</v>
      </c>
      <c r="H27" s="7" t="s">
        <v>7</v>
      </c>
      <c r="I27" s="7" t="s">
        <v>8</v>
      </c>
      <c r="J27" s="21">
        <v>249400</v>
      </c>
    </row>
    <row r="28" spans="1:10" x14ac:dyDescent="0.25">
      <c r="A28" s="33">
        <v>45382</v>
      </c>
      <c r="B28" s="7" t="s">
        <v>47</v>
      </c>
      <c r="C28" s="7" t="s">
        <v>39</v>
      </c>
      <c r="D28" s="7">
        <v>39</v>
      </c>
      <c r="E28" s="21"/>
      <c r="G28" s="7">
        <v>19</v>
      </c>
      <c r="H28" s="7" t="s">
        <v>9</v>
      </c>
      <c r="I28" s="7" t="s">
        <v>10</v>
      </c>
      <c r="J28" s="21">
        <v>309500</v>
      </c>
    </row>
    <row r="29" spans="1:10" x14ac:dyDescent="0.25">
      <c r="A29" s="33">
        <v>45379</v>
      </c>
      <c r="B29" s="7" t="s">
        <v>51</v>
      </c>
      <c r="C29" s="7" t="s">
        <v>1</v>
      </c>
      <c r="D29" s="7">
        <v>46</v>
      </c>
      <c r="E29" s="21"/>
      <c r="G29" s="7">
        <v>20</v>
      </c>
      <c r="H29" s="7" t="s">
        <v>5</v>
      </c>
      <c r="I29" s="7" t="s">
        <v>6</v>
      </c>
      <c r="J29" s="21">
        <v>319700</v>
      </c>
    </row>
    <row r="30" spans="1:10" x14ac:dyDescent="0.25">
      <c r="A30" s="33">
        <v>45375</v>
      </c>
      <c r="B30" s="7" t="s">
        <v>92</v>
      </c>
      <c r="C30" s="7" t="s">
        <v>11</v>
      </c>
      <c r="D30" s="7">
        <v>44</v>
      </c>
      <c r="E30" s="21"/>
      <c r="G30" s="7">
        <v>21</v>
      </c>
      <c r="H30" s="7" t="s">
        <v>1</v>
      </c>
      <c r="I30" s="7" t="s">
        <v>2</v>
      </c>
      <c r="J30" s="21">
        <v>411700</v>
      </c>
    </row>
    <row r="31" spans="1:10" x14ac:dyDescent="0.25">
      <c r="G31" s="7">
        <v>22</v>
      </c>
      <c r="H31" s="7" t="s">
        <v>3</v>
      </c>
      <c r="I31" s="7" t="s">
        <v>4</v>
      </c>
      <c r="J31" s="21">
        <v>456600</v>
      </c>
    </row>
    <row r="35" spans="1:10" ht="15.75" thickBot="1" x14ac:dyDescent="0.3">
      <c r="A35" s="8"/>
      <c r="D35" s="35" t="s">
        <v>318</v>
      </c>
    </row>
    <row r="37" spans="1:10" x14ac:dyDescent="0.25">
      <c r="A37" s="8" t="s">
        <v>309</v>
      </c>
      <c r="H37" s="8" t="s">
        <v>310</v>
      </c>
    </row>
    <row r="38" spans="1:10" ht="15.75" thickBot="1" x14ac:dyDescent="0.3"/>
    <row r="39" spans="1:10" ht="33.75" thickBot="1" x14ac:dyDescent="0.3">
      <c r="A39" s="36" t="s">
        <v>83</v>
      </c>
      <c r="B39" s="36" t="s">
        <v>95</v>
      </c>
      <c r="C39" s="36" t="s">
        <v>96</v>
      </c>
      <c r="D39" s="36" t="s">
        <v>97</v>
      </c>
      <c r="E39" s="36" t="s">
        <v>98</v>
      </c>
      <c r="F39" s="36" t="s">
        <v>99</v>
      </c>
      <c r="H39" s="34" t="s">
        <v>95</v>
      </c>
      <c r="I39" s="34" t="s">
        <v>161</v>
      </c>
      <c r="J39" s="34" t="s">
        <v>162</v>
      </c>
    </row>
    <row r="40" spans="1:10" x14ac:dyDescent="0.25">
      <c r="A40">
        <v>1</v>
      </c>
      <c r="B40" t="s">
        <v>100</v>
      </c>
      <c r="C40" t="s">
        <v>101</v>
      </c>
      <c r="D40" t="s">
        <v>102</v>
      </c>
      <c r="E40" s="15">
        <v>10.5</v>
      </c>
      <c r="F40" t="s">
        <v>103</v>
      </c>
      <c r="H40" s="7" t="s">
        <v>121</v>
      </c>
      <c r="I40" s="7">
        <v>4</v>
      </c>
      <c r="J40" s="37"/>
    </row>
    <row r="41" spans="1:10" x14ac:dyDescent="0.25">
      <c r="A41">
        <v>2</v>
      </c>
      <c r="B41" t="s">
        <v>104</v>
      </c>
      <c r="C41" t="s">
        <v>101</v>
      </c>
      <c r="D41" t="s">
        <v>105</v>
      </c>
      <c r="E41" s="15">
        <v>3.5</v>
      </c>
      <c r="F41" t="s">
        <v>103</v>
      </c>
      <c r="H41" s="7" t="s">
        <v>142</v>
      </c>
      <c r="I41" s="7">
        <v>3</v>
      </c>
      <c r="J41" s="37"/>
    </row>
    <row r="42" spans="1:10" x14ac:dyDescent="0.25">
      <c r="A42">
        <v>3</v>
      </c>
      <c r="B42" t="s">
        <v>106</v>
      </c>
      <c r="C42" t="s">
        <v>101</v>
      </c>
      <c r="D42" t="s">
        <v>107</v>
      </c>
      <c r="E42" s="15">
        <v>7</v>
      </c>
      <c r="F42" t="s">
        <v>103</v>
      </c>
      <c r="H42" s="7" t="s">
        <v>147</v>
      </c>
      <c r="I42" s="7">
        <v>3</v>
      </c>
      <c r="J42" s="37"/>
    </row>
    <row r="43" spans="1:10" x14ac:dyDescent="0.25">
      <c r="A43">
        <v>4</v>
      </c>
      <c r="B43" t="s">
        <v>108</v>
      </c>
      <c r="C43" t="s">
        <v>101</v>
      </c>
      <c r="D43" t="s">
        <v>109</v>
      </c>
      <c r="E43" s="15">
        <v>8</v>
      </c>
      <c r="F43" t="s">
        <v>110</v>
      </c>
      <c r="H43" s="7" t="s">
        <v>155</v>
      </c>
      <c r="I43" s="7">
        <v>4</v>
      </c>
      <c r="J43" s="37"/>
    </row>
    <row r="44" spans="1:10" x14ac:dyDescent="0.25">
      <c r="A44">
        <v>5</v>
      </c>
      <c r="B44" t="s">
        <v>111</v>
      </c>
      <c r="C44" t="s">
        <v>101</v>
      </c>
      <c r="D44" t="s">
        <v>112</v>
      </c>
      <c r="E44" s="15">
        <v>9.5</v>
      </c>
      <c r="F44" t="s">
        <v>110</v>
      </c>
      <c r="H44" s="7" t="s">
        <v>119</v>
      </c>
      <c r="I44" s="7">
        <v>7</v>
      </c>
      <c r="J44" s="37"/>
    </row>
    <row r="45" spans="1:10" x14ac:dyDescent="0.25">
      <c r="A45">
        <v>6</v>
      </c>
      <c r="B45" t="s">
        <v>113</v>
      </c>
      <c r="C45" t="s">
        <v>101</v>
      </c>
      <c r="D45" t="s">
        <v>114</v>
      </c>
      <c r="E45" s="15">
        <v>8</v>
      </c>
      <c r="F45" t="s">
        <v>110</v>
      </c>
      <c r="H45" s="7" t="s">
        <v>117</v>
      </c>
      <c r="I45" s="7">
        <v>3</v>
      </c>
      <c r="J45" s="37"/>
    </row>
    <row r="46" spans="1:10" x14ac:dyDescent="0.25">
      <c r="A46">
        <v>7</v>
      </c>
      <c r="B46" t="s">
        <v>115</v>
      </c>
      <c r="C46" t="s">
        <v>101</v>
      </c>
      <c r="D46" t="s">
        <v>116</v>
      </c>
      <c r="E46" s="15">
        <v>10.5</v>
      </c>
      <c r="F46" t="s">
        <v>110</v>
      </c>
      <c r="H46" s="7" t="s">
        <v>100</v>
      </c>
      <c r="I46" s="7">
        <v>3</v>
      </c>
      <c r="J46" s="37"/>
    </row>
    <row r="47" spans="1:10" x14ac:dyDescent="0.25">
      <c r="A47">
        <v>8</v>
      </c>
      <c r="B47" t="s">
        <v>117</v>
      </c>
      <c r="C47" t="s">
        <v>101</v>
      </c>
      <c r="D47" t="s">
        <v>118</v>
      </c>
      <c r="E47" s="15">
        <v>11.5</v>
      </c>
      <c r="F47" t="s">
        <v>110</v>
      </c>
      <c r="H47" s="7" t="s">
        <v>126</v>
      </c>
      <c r="I47" s="7">
        <v>4</v>
      </c>
      <c r="J47" s="37"/>
    </row>
    <row r="48" spans="1:10" x14ac:dyDescent="0.25">
      <c r="A48">
        <v>9</v>
      </c>
      <c r="B48" t="s">
        <v>119</v>
      </c>
      <c r="C48" t="s">
        <v>101</v>
      </c>
      <c r="D48" t="s">
        <v>120</v>
      </c>
      <c r="E48" s="15">
        <v>10.5</v>
      </c>
      <c r="F48" t="s">
        <v>110</v>
      </c>
      <c r="H48" s="7" t="s">
        <v>100</v>
      </c>
      <c r="I48" s="7">
        <v>2</v>
      </c>
      <c r="J48" s="37"/>
    </row>
    <row r="49" spans="1:10" x14ac:dyDescent="0.25">
      <c r="A49">
        <v>10</v>
      </c>
      <c r="B49" t="s">
        <v>121</v>
      </c>
      <c r="C49" t="s">
        <v>101</v>
      </c>
      <c r="D49" t="s">
        <v>122</v>
      </c>
      <c r="E49" s="15">
        <v>10</v>
      </c>
      <c r="F49" t="s">
        <v>110</v>
      </c>
      <c r="H49" s="7" t="s">
        <v>157</v>
      </c>
      <c r="I49" s="7">
        <v>1</v>
      </c>
      <c r="J49" s="37"/>
    </row>
    <row r="50" spans="1:10" x14ac:dyDescent="0.25">
      <c r="A50">
        <v>11</v>
      </c>
      <c r="B50" t="s">
        <v>123</v>
      </c>
      <c r="C50" t="s">
        <v>124</v>
      </c>
      <c r="D50" t="s">
        <v>125</v>
      </c>
      <c r="E50" s="15">
        <v>15.5</v>
      </c>
      <c r="F50" t="s">
        <v>110</v>
      </c>
      <c r="H50" s="7" t="s">
        <v>115</v>
      </c>
      <c r="I50" s="7">
        <v>5</v>
      </c>
      <c r="J50" s="37"/>
    </row>
    <row r="51" spans="1:10" x14ac:dyDescent="0.25">
      <c r="A51">
        <v>12</v>
      </c>
      <c r="B51" t="s">
        <v>126</v>
      </c>
      <c r="C51" t="s">
        <v>124</v>
      </c>
      <c r="D51" t="s">
        <v>127</v>
      </c>
      <c r="E51" s="15">
        <v>15</v>
      </c>
      <c r="F51" t="s">
        <v>110</v>
      </c>
      <c r="H51" s="7" t="s">
        <v>132</v>
      </c>
      <c r="I51" s="7">
        <v>4</v>
      </c>
      <c r="J51" s="37"/>
    </row>
    <row r="52" spans="1:10" x14ac:dyDescent="0.25">
      <c r="A52">
        <v>13</v>
      </c>
      <c r="B52" t="s">
        <v>128</v>
      </c>
      <c r="C52" t="s">
        <v>124</v>
      </c>
      <c r="D52" t="s">
        <v>129</v>
      </c>
      <c r="E52" s="15">
        <v>15</v>
      </c>
      <c r="F52" t="s">
        <v>110</v>
      </c>
      <c r="H52" s="7" t="s">
        <v>159</v>
      </c>
      <c r="I52" s="7">
        <v>4</v>
      </c>
      <c r="J52" s="37"/>
    </row>
    <row r="53" spans="1:10" x14ac:dyDescent="0.25">
      <c r="A53">
        <v>14</v>
      </c>
      <c r="B53" t="s">
        <v>130</v>
      </c>
      <c r="C53" t="s">
        <v>124</v>
      </c>
      <c r="D53" t="s">
        <v>131</v>
      </c>
      <c r="E53" s="15">
        <v>15.5</v>
      </c>
      <c r="F53" t="s">
        <v>110</v>
      </c>
      <c r="H53" s="7" t="s">
        <v>144</v>
      </c>
      <c r="I53" s="7">
        <v>4</v>
      </c>
      <c r="J53" s="37"/>
    </row>
    <row r="54" spans="1:10" x14ac:dyDescent="0.25">
      <c r="A54">
        <v>15</v>
      </c>
      <c r="B54" t="s">
        <v>132</v>
      </c>
      <c r="C54" t="s">
        <v>124</v>
      </c>
      <c r="D54" t="s">
        <v>133</v>
      </c>
      <c r="E54" s="15">
        <v>15</v>
      </c>
      <c r="F54" t="s">
        <v>110</v>
      </c>
      <c r="H54" s="7" t="s">
        <v>144</v>
      </c>
      <c r="I54" s="7">
        <v>6</v>
      </c>
      <c r="J54" s="37"/>
    </row>
    <row r="55" spans="1:10" x14ac:dyDescent="0.25">
      <c r="A55">
        <v>16</v>
      </c>
      <c r="B55" t="s">
        <v>134</v>
      </c>
      <c r="C55" t="s">
        <v>124</v>
      </c>
      <c r="D55" t="s">
        <v>135</v>
      </c>
      <c r="E55" s="15">
        <v>15</v>
      </c>
      <c r="F55" t="s">
        <v>110</v>
      </c>
      <c r="H55" s="7" t="s">
        <v>142</v>
      </c>
      <c r="I55" s="7">
        <v>2</v>
      </c>
      <c r="J55" s="37"/>
    </row>
    <row r="56" spans="1:10" x14ac:dyDescent="0.25">
      <c r="A56">
        <v>17</v>
      </c>
      <c r="B56" t="s">
        <v>136</v>
      </c>
      <c r="C56" t="s">
        <v>124</v>
      </c>
      <c r="D56" t="s">
        <v>137</v>
      </c>
      <c r="E56" s="15">
        <v>15</v>
      </c>
      <c r="F56" t="s">
        <v>110</v>
      </c>
      <c r="H56" s="7" t="s">
        <v>134</v>
      </c>
      <c r="I56" s="7">
        <v>4</v>
      </c>
      <c r="J56" s="37"/>
    </row>
    <row r="57" spans="1:10" x14ac:dyDescent="0.25">
      <c r="A57">
        <v>18</v>
      </c>
      <c r="B57" t="s">
        <v>138</v>
      </c>
      <c r="C57" t="s">
        <v>124</v>
      </c>
      <c r="D57" t="s">
        <v>139</v>
      </c>
      <c r="E57" s="15">
        <v>15.5</v>
      </c>
      <c r="F57" t="s">
        <v>110</v>
      </c>
      <c r="H57" s="7" t="s">
        <v>119</v>
      </c>
      <c r="I57" s="7">
        <v>1</v>
      </c>
      <c r="J57" s="37"/>
    </row>
    <row r="58" spans="1:10" x14ac:dyDescent="0.25">
      <c r="A58">
        <v>19</v>
      </c>
      <c r="B58" t="s">
        <v>140</v>
      </c>
      <c r="C58" t="s">
        <v>124</v>
      </c>
      <c r="D58" t="s">
        <v>141</v>
      </c>
      <c r="E58" s="15">
        <v>16</v>
      </c>
      <c r="F58" t="s">
        <v>110</v>
      </c>
      <c r="H58" s="7" t="s">
        <v>111</v>
      </c>
      <c r="I58" s="7">
        <v>7</v>
      </c>
      <c r="J58" s="37"/>
    </row>
    <row r="59" spans="1:10" x14ac:dyDescent="0.25">
      <c r="A59">
        <v>20</v>
      </c>
      <c r="B59" t="s">
        <v>142</v>
      </c>
      <c r="C59" t="s">
        <v>124</v>
      </c>
      <c r="D59" t="s">
        <v>143</v>
      </c>
      <c r="E59" s="15">
        <v>15.5</v>
      </c>
      <c r="F59" t="s">
        <v>110</v>
      </c>
    </row>
    <row r="60" spans="1:10" x14ac:dyDescent="0.25">
      <c r="A60">
        <v>21</v>
      </c>
      <c r="B60" t="s">
        <v>144</v>
      </c>
      <c r="C60" t="s">
        <v>145</v>
      </c>
      <c r="D60" t="s">
        <v>146</v>
      </c>
      <c r="E60" s="15">
        <v>16</v>
      </c>
      <c r="F60" t="s">
        <v>110</v>
      </c>
    </row>
    <row r="61" spans="1:10" x14ac:dyDescent="0.25">
      <c r="A61">
        <v>22</v>
      </c>
      <c r="B61" t="s">
        <v>147</v>
      </c>
      <c r="C61" t="s">
        <v>145</v>
      </c>
      <c r="D61" t="s">
        <v>148</v>
      </c>
      <c r="E61" s="15">
        <v>16</v>
      </c>
      <c r="F61" t="s">
        <v>110</v>
      </c>
    </row>
    <row r="62" spans="1:10" x14ac:dyDescent="0.25">
      <c r="A62">
        <v>23</v>
      </c>
      <c r="B62" t="s">
        <v>149</v>
      </c>
      <c r="C62" t="s">
        <v>145</v>
      </c>
      <c r="D62" t="s">
        <v>150</v>
      </c>
      <c r="E62" s="15">
        <v>16</v>
      </c>
      <c r="F62" t="s">
        <v>110</v>
      </c>
    </row>
    <row r="63" spans="1:10" x14ac:dyDescent="0.25">
      <c r="A63">
        <v>24</v>
      </c>
      <c r="B63" t="s">
        <v>151</v>
      </c>
      <c r="C63" t="s">
        <v>145</v>
      </c>
      <c r="D63" t="s">
        <v>152</v>
      </c>
      <c r="E63" s="15">
        <v>16</v>
      </c>
      <c r="F63" t="s">
        <v>110</v>
      </c>
    </row>
    <row r="64" spans="1:10" x14ac:dyDescent="0.25">
      <c r="A64">
        <v>25</v>
      </c>
      <c r="B64" t="s">
        <v>153</v>
      </c>
      <c r="C64" t="s">
        <v>145</v>
      </c>
      <c r="D64" t="s">
        <v>154</v>
      </c>
      <c r="E64" s="15">
        <v>16.5</v>
      </c>
      <c r="F64" t="s">
        <v>110</v>
      </c>
    </row>
    <row r="65" spans="1:11" x14ac:dyDescent="0.25">
      <c r="A65">
        <v>26</v>
      </c>
      <c r="B65" t="s">
        <v>155</v>
      </c>
      <c r="C65" t="s">
        <v>145</v>
      </c>
      <c r="D65" t="s">
        <v>156</v>
      </c>
      <c r="E65" s="15">
        <v>16.5</v>
      </c>
      <c r="F65" t="s">
        <v>110</v>
      </c>
    </row>
    <row r="66" spans="1:11" x14ac:dyDescent="0.25">
      <c r="A66">
        <v>27</v>
      </c>
      <c r="B66" t="s">
        <v>157</v>
      </c>
      <c r="C66" t="s">
        <v>145</v>
      </c>
      <c r="D66" t="s">
        <v>158</v>
      </c>
      <c r="E66" s="15">
        <v>17.5</v>
      </c>
      <c r="F66" t="s">
        <v>110</v>
      </c>
    </row>
    <row r="67" spans="1:11" x14ac:dyDescent="0.25">
      <c r="A67">
        <v>28</v>
      </c>
      <c r="B67" t="s">
        <v>159</v>
      </c>
      <c r="C67" t="s">
        <v>145</v>
      </c>
      <c r="D67" t="s">
        <v>160</v>
      </c>
      <c r="E67" s="15">
        <v>16.5</v>
      </c>
      <c r="F67" t="s">
        <v>110</v>
      </c>
    </row>
    <row r="73" spans="1:11" ht="20.25" thickBot="1" x14ac:dyDescent="0.35">
      <c r="D73" s="32" t="s">
        <v>82</v>
      </c>
    </row>
    <row r="74" spans="1:11" ht="15.75" thickTop="1" x14ac:dyDescent="0.25"/>
    <row r="75" spans="1:11" x14ac:dyDescent="0.25">
      <c r="A75" s="8"/>
    </row>
    <row r="77" spans="1:11" x14ac:dyDescent="0.25">
      <c r="A77" s="6" t="s">
        <v>95</v>
      </c>
      <c r="B77" s="7" t="s">
        <v>100</v>
      </c>
      <c r="C77" s="7" t="s">
        <v>104</v>
      </c>
      <c r="D77" s="7" t="s">
        <v>106</v>
      </c>
      <c r="E77" s="7" t="s">
        <v>108</v>
      </c>
      <c r="F77" s="7" t="s">
        <v>111</v>
      </c>
      <c r="G77" s="7" t="s">
        <v>113</v>
      </c>
      <c r="H77" s="7" t="s">
        <v>115</v>
      </c>
      <c r="I77" s="7" t="s">
        <v>117</v>
      </c>
      <c r="J77" s="7" t="s">
        <v>119</v>
      </c>
      <c r="K77" s="7" t="s">
        <v>121</v>
      </c>
    </row>
    <row r="78" spans="1:11" x14ac:dyDescent="0.25">
      <c r="A78" s="6" t="s">
        <v>96</v>
      </c>
      <c r="B78" s="7" t="s">
        <v>101</v>
      </c>
      <c r="C78" s="7" t="s">
        <v>101</v>
      </c>
      <c r="D78" s="7" t="s">
        <v>101</v>
      </c>
      <c r="E78" s="7" t="s">
        <v>101</v>
      </c>
      <c r="F78" s="7" t="s">
        <v>101</v>
      </c>
      <c r="G78" s="7" t="s">
        <v>101</v>
      </c>
      <c r="H78" s="7" t="s">
        <v>101</v>
      </c>
      <c r="I78" s="7" t="s">
        <v>101</v>
      </c>
      <c r="J78" s="7" t="s">
        <v>101</v>
      </c>
      <c r="K78" s="7" t="s">
        <v>101</v>
      </c>
    </row>
    <row r="79" spans="1:11" x14ac:dyDescent="0.25">
      <c r="A79" s="6" t="s">
        <v>97</v>
      </c>
      <c r="B79" s="7" t="s">
        <v>102</v>
      </c>
      <c r="C79" s="7" t="s">
        <v>105</v>
      </c>
      <c r="D79" s="7" t="s">
        <v>107</v>
      </c>
      <c r="E79" s="7" t="s">
        <v>109</v>
      </c>
      <c r="F79" s="7" t="s">
        <v>112</v>
      </c>
      <c r="G79" s="7" t="s">
        <v>114</v>
      </c>
      <c r="H79" s="7" t="s">
        <v>116</v>
      </c>
      <c r="I79" s="7" t="s">
        <v>118</v>
      </c>
      <c r="J79" s="7" t="s">
        <v>120</v>
      </c>
      <c r="K79" s="7" t="s">
        <v>122</v>
      </c>
    </row>
    <row r="83" spans="2:3" ht="15.75" thickBot="1" x14ac:dyDescent="0.3"/>
    <row r="84" spans="2:3" ht="33.75" thickBot="1" x14ac:dyDescent="0.3">
      <c r="B84" s="34" t="s">
        <v>95</v>
      </c>
      <c r="C84" s="34" t="s">
        <v>97</v>
      </c>
    </row>
    <row r="85" spans="2:3" x14ac:dyDescent="0.25">
      <c r="B85" s="7" t="s">
        <v>121</v>
      </c>
      <c r="C85" s="7"/>
    </row>
    <row r="86" spans="2:3" x14ac:dyDescent="0.25">
      <c r="B86" s="7" t="s">
        <v>104</v>
      </c>
      <c r="C86" s="7"/>
    </row>
    <row r="87" spans="2:3" x14ac:dyDescent="0.25">
      <c r="B87" s="7" t="s">
        <v>100</v>
      </c>
      <c r="C87" s="7"/>
    </row>
    <row r="88" spans="2:3" x14ac:dyDescent="0.25">
      <c r="B88" s="7" t="s">
        <v>115</v>
      </c>
      <c r="C88" s="7"/>
    </row>
    <row r="89" spans="2:3" x14ac:dyDescent="0.25">
      <c r="B89" s="7" t="s">
        <v>106</v>
      </c>
      <c r="C89" s="7"/>
    </row>
    <row r="105" spans="2:5" ht="20.25" thickBot="1" x14ac:dyDescent="0.35">
      <c r="B105" s="14" t="s">
        <v>304</v>
      </c>
      <c r="C105" s="14" t="s">
        <v>79</v>
      </c>
      <c r="E105" s="32" t="s">
        <v>329</v>
      </c>
    </row>
    <row r="106" spans="2:5" ht="15.75" thickTop="1" x14ac:dyDescent="0.25">
      <c r="B106" s="13">
        <v>-10</v>
      </c>
      <c r="C106" t="s">
        <v>73</v>
      </c>
    </row>
    <row r="107" spans="2:5" x14ac:dyDescent="0.25">
      <c r="B107" s="13">
        <v>1</v>
      </c>
      <c r="C107" t="s">
        <v>74</v>
      </c>
      <c r="E107" s="42" t="s">
        <v>330</v>
      </c>
    </row>
    <row r="108" spans="2:5" x14ac:dyDescent="0.25">
      <c r="B108" s="13">
        <v>12</v>
      </c>
      <c r="C108" t="s">
        <v>75</v>
      </c>
    </row>
    <row r="109" spans="2:5" x14ac:dyDescent="0.25">
      <c r="B109" s="13">
        <v>20</v>
      </c>
      <c r="C109" t="s">
        <v>76</v>
      </c>
    </row>
    <row r="110" spans="2:5" x14ac:dyDescent="0.25">
      <c r="B110" s="13">
        <v>27</v>
      </c>
      <c r="C110" t="s">
        <v>77</v>
      </c>
    </row>
    <row r="111" spans="2:5" x14ac:dyDescent="0.25">
      <c r="B111" s="13">
        <v>34</v>
      </c>
      <c r="C111" t="s">
        <v>78</v>
      </c>
    </row>
    <row r="112" spans="2:5" ht="15.75" thickBot="1" x14ac:dyDescent="0.3"/>
    <row r="113" spans="3:8" ht="50.25" thickBot="1" x14ac:dyDescent="0.3">
      <c r="C113" s="34" t="s">
        <v>311</v>
      </c>
      <c r="D113" s="34" t="s">
        <v>312</v>
      </c>
      <c r="E113" s="34" t="s">
        <v>70</v>
      </c>
      <c r="F113" s="34" t="s">
        <v>81</v>
      </c>
      <c r="G113" s="34" t="s">
        <v>313</v>
      </c>
      <c r="H113" s="34" t="s">
        <v>314</v>
      </c>
    </row>
    <row r="114" spans="3:8" x14ac:dyDescent="0.25">
      <c r="C114" s="7" t="s">
        <v>171</v>
      </c>
      <c r="D114" s="39">
        <v>17</v>
      </c>
      <c r="E114" s="7"/>
      <c r="F114" s="7"/>
      <c r="G114" s="7"/>
      <c r="H114" s="7"/>
    </row>
    <row r="115" spans="3:8" x14ac:dyDescent="0.25">
      <c r="C115" s="7" t="s">
        <v>315</v>
      </c>
      <c r="D115" s="39">
        <v>46</v>
      </c>
      <c r="E115" s="7"/>
      <c r="F115" s="7"/>
      <c r="G115" s="7"/>
      <c r="H115" s="7"/>
    </row>
    <row r="116" spans="3:8" x14ac:dyDescent="0.25">
      <c r="C116" s="7" t="s">
        <v>324</v>
      </c>
      <c r="D116" s="39">
        <v>-10</v>
      </c>
      <c r="E116" s="7"/>
      <c r="F116" s="7"/>
      <c r="G116" s="7"/>
      <c r="H116" s="7"/>
    </row>
    <row r="117" spans="3:8" x14ac:dyDescent="0.25">
      <c r="C117" s="7" t="s">
        <v>325</v>
      </c>
      <c r="D117" s="39">
        <v>5</v>
      </c>
      <c r="E117" s="7"/>
      <c r="F117" s="7"/>
      <c r="G117" s="7"/>
      <c r="H117" s="7"/>
    </row>
    <row r="118" spans="3:8" x14ac:dyDescent="0.25">
      <c r="C118" s="7" t="s">
        <v>323</v>
      </c>
      <c r="D118" s="39">
        <v>-32</v>
      </c>
      <c r="E118" s="7"/>
      <c r="F118" s="7"/>
      <c r="G118" s="7"/>
      <c r="H118" s="7"/>
    </row>
    <row r="119" spans="3:8" x14ac:dyDescent="0.25">
      <c r="C119" s="7" t="s">
        <v>268</v>
      </c>
      <c r="D119" s="39">
        <v>22</v>
      </c>
      <c r="E119" s="7"/>
      <c r="F119" s="7"/>
      <c r="G119" s="7"/>
      <c r="H119" s="7"/>
    </row>
    <row r="120" spans="3:8" x14ac:dyDescent="0.25">
      <c r="C120" s="7" t="s">
        <v>326</v>
      </c>
      <c r="D120" s="39">
        <v>25</v>
      </c>
      <c r="E120" s="7"/>
      <c r="F120" s="7"/>
      <c r="G120" s="7"/>
      <c r="H120" s="7"/>
    </row>
    <row r="121" spans="3:8" x14ac:dyDescent="0.25">
      <c r="C121" s="7" t="s">
        <v>327</v>
      </c>
      <c r="D121" s="39">
        <v>21</v>
      </c>
      <c r="E121" s="7"/>
      <c r="F121" s="7"/>
      <c r="G121" s="7"/>
      <c r="H121" s="7"/>
    </row>
    <row r="122" spans="3:8" x14ac:dyDescent="0.25">
      <c r="C122" s="7" t="s">
        <v>170</v>
      </c>
      <c r="D122" s="39">
        <v>30</v>
      </c>
      <c r="E122" s="7"/>
      <c r="F122" s="7"/>
      <c r="G122" s="7"/>
      <c r="H122" s="7"/>
    </row>
    <row r="123" spans="3:8" x14ac:dyDescent="0.25">
      <c r="C123" s="7" t="s">
        <v>172</v>
      </c>
      <c r="D123" s="39">
        <v>29</v>
      </c>
      <c r="E123" s="7"/>
      <c r="F123" s="7"/>
      <c r="G123" s="7"/>
      <c r="H123" s="7"/>
    </row>
    <row r="124" spans="3:8" x14ac:dyDescent="0.25">
      <c r="C124" s="7" t="s">
        <v>328</v>
      </c>
      <c r="D124" s="39">
        <v>-22</v>
      </c>
      <c r="E124" s="7"/>
      <c r="F124" s="7"/>
      <c r="G124" s="7"/>
      <c r="H124" s="7"/>
    </row>
  </sheetData>
  <sortState xmlns:xlrd2="http://schemas.microsoft.com/office/spreadsheetml/2017/richdata2" ref="A10:E30">
    <sortCondition descending="1" ref="A9:A30"/>
  </sortState>
  <pageMargins left="0.7" right="0.7" top="0.75" bottom="0.75" header="0.3" footer="0.3"/>
  <drawing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241E6-1114-438E-B0D8-3E0D6DB4CCAB}">
  <dimension ref="A2:K124"/>
  <sheetViews>
    <sheetView zoomScale="205" zoomScaleNormal="205" workbookViewId="0"/>
  </sheetViews>
  <sheetFormatPr defaultRowHeight="15" x14ac:dyDescent="0.25"/>
  <cols>
    <col min="1" max="1" width="10.5703125" customWidth="1"/>
    <col min="2" max="2" width="11.7109375" customWidth="1"/>
    <col min="3" max="3" width="11" customWidth="1"/>
    <col min="4" max="4" width="11.42578125" customWidth="1"/>
    <col min="5" max="5" width="9.42578125" customWidth="1"/>
    <col min="6" max="6" width="16.5703125" bestFit="1" customWidth="1"/>
    <col min="7" max="7" width="10.5703125" customWidth="1"/>
    <col min="8" max="8" width="12.140625" customWidth="1"/>
    <col min="9" max="9" width="10.7109375" customWidth="1"/>
    <col min="10" max="10" width="10.28515625" customWidth="1"/>
  </cols>
  <sheetData>
    <row r="2" spans="1:10" ht="20.25" thickBot="1" x14ac:dyDescent="0.35">
      <c r="D2" s="32" t="s">
        <v>81</v>
      </c>
    </row>
    <row r="3" spans="1:10" ht="15.75" thickTop="1" x14ac:dyDescent="0.25"/>
    <row r="4" spans="1:10" ht="15.75" thickBot="1" x14ac:dyDescent="0.3">
      <c r="D4" s="35" t="s">
        <v>308</v>
      </c>
    </row>
    <row r="5" spans="1:10" x14ac:dyDescent="0.25">
      <c r="A5" s="8"/>
      <c r="G5" s="8"/>
    </row>
    <row r="6" spans="1:10" x14ac:dyDescent="0.25">
      <c r="A6" s="8"/>
      <c r="G6" s="8"/>
    </row>
    <row r="7" spans="1:10" ht="15.75" x14ac:dyDescent="0.25">
      <c r="A7" s="38" t="s">
        <v>306</v>
      </c>
      <c r="G7" s="38" t="s">
        <v>307</v>
      </c>
    </row>
    <row r="8" spans="1:10" ht="15.75" thickBot="1" x14ac:dyDescent="0.3"/>
    <row r="9" spans="1:10" ht="33.75" customHeight="1" thickBot="1" x14ac:dyDescent="0.3">
      <c r="A9" s="34" t="s">
        <v>87</v>
      </c>
      <c r="B9" s="34" t="s">
        <v>86</v>
      </c>
      <c r="C9" s="34" t="s">
        <v>88</v>
      </c>
      <c r="D9" s="34" t="s">
        <v>89</v>
      </c>
      <c r="E9" s="34" t="s">
        <v>85</v>
      </c>
      <c r="G9" s="34" t="s">
        <v>84</v>
      </c>
      <c r="H9" s="34" t="s">
        <v>72</v>
      </c>
      <c r="I9" s="34" t="s">
        <v>71</v>
      </c>
      <c r="J9" s="34" t="s">
        <v>85</v>
      </c>
    </row>
    <row r="10" spans="1:10" x14ac:dyDescent="0.25">
      <c r="A10" s="33">
        <v>45496</v>
      </c>
      <c r="B10" s="7" t="s">
        <v>48</v>
      </c>
      <c r="C10" s="7" t="s">
        <v>17</v>
      </c>
      <c r="D10" s="7">
        <v>24</v>
      </c>
      <c r="E10" s="21">
        <f>VLOOKUP(C10,$H$9:$J$31,3,0)</f>
        <v>253500</v>
      </c>
      <c r="G10" s="7">
        <v>1</v>
      </c>
      <c r="H10" s="7" t="s">
        <v>43</v>
      </c>
      <c r="I10" s="7" t="s">
        <v>44</v>
      </c>
      <c r="J10" s="21">
        <v>452900</v>
      </c>
    </row>
    <row r="11" spans="1:10" x14ac:dyDescent="0.25">
      <c r="A11" s="33">
        <v>45493</v>
      </c>
      <c r="B11" s="7" t="s">
        <v>48</v>
      </c>
      <c r="C11" s="7" t="s">
        <v>9</v>
      </c>
      <c r="D11" s="7">
        <v>46</v>
      </c>
      <c r="E11" s="21">
        <f t="shared" ref="E11:E30" si="0">VLOOKUP(C11,$H$9:$J$31,3,0)</f>
        <v>309500</v>
      </c>
      <c r="G11" s="7">
        <v>2</v>
      </c>
      <c r="H11" s="7" t="s">
        <v>41</v>
      </c>
      <c r="I11" s="7" t="s">
        <v>42</v>
      </c>
      <c r="J11" s="21">
        <v>330200</v>
      </c>
    </row>
    <row r="12" spans="1:10" x14ac:dyDescent="0.25">
      <c r="A12" s="33">
        <v>45491</v>
      </c>
      <c r="B12" s="7" t="s">
        <v>48</v>
      </c>
      <c r="C12" s="7" t="s">
        <v>21</v>
      </c>
      <c r="D12" s="7">
        <v>33</v>
      </c>
      <c r="E12" s="21">
        <f t="shared" si="0"/>
        <v>387000</v>
      </c>
      <c r="G12" s="7">
        <v>3</v>
      </c>
      <c r="H12" s="7" t="s">
        <v>39</v>
      </c>
      <c r="I12" s="7" t="s">
        <v>40</v>
      </c>
      <c r="J12" s="21">
        <v>248500</v>
      </c>
    </row>
    <row r="13" spans="1:10" x14ac:dyDescent="0.25">
      <c r="A13" s="33">
        <v>45475</v>
      </c>
      <c r="B13" s="7" t="s">
        <v>91</v>
      </c>
      <c r="C13" s="7" t="s">
        <v>5</v>
      </c>
      <c r="D13" s="7">
        <v>34</v>
      </c>
      <c r="E13" s="21">
        <f t="shared" si="0"/>
        <v>319700</v>
      </c>
      <c r="G13" s="7">
        <v>4</v>
      </c>
      <c r="H13" s="7" t="s">
        <v>37</v>
      </c>
      <c r="I13" s="7" t="s">
        <v>38</v>
      </c>
      <c r="J13" s="21">
        <v>274100</v>
      </c>
    </row>
    <row r="14" spans="1:10" x14ac:dyDescent="0.25">
      <c r="A14" s="33">
        <v>45473</v>
      </c>
      <c r="B14" s="7" t="s">
        <v>47</v>
      </c>
      <c r="C14" s="7" t="s">
        <v>9</v>
      </c>
      <c r="D14" s="7">
        <v>41</v>
      </c>
      <c r="E14" s="21">
        <f t="shared" si="0"/>
        <v>309500</v>
      </c>
      <c r="G14" s="7">
        <v>5</v>
      </c>
      <c r="H14" s="7" t="s">
        <v>35</v>
      </c>
      <c r="I14" s="7" t="s">
        <v>36</v>
      </c>
      <c r="J14" s="21">
        <v>245300</v>
      </c>
    </row>
    <row r="15" spans="1:10" x14ac:dyDescent="0.25">
      <c r="A15" s="33">
        <v>45470</v>
      </c>
      <c r="B15" s="7" t="s">
        <v>90</v>
      </c>
      <c r="C15" s="7" t="s">
        <v>41</v>
      </c>
      <c r="D15" s="7">
        <v>22</v>
      </c>
      <c r="E15" s="21">
        <f t="shared" si="0"/>
        <v>330200</v>
      </c>
      <c r="G15" s="7">
        <v>6</v>
      </c>
      <c r="H15" s="7" t="s">
        <v>33</v>
      </c>
      <c r="I15" s="7" t="s">
        <v>34</v>
      </c>
      <c r="J15" s="21">
        <v>254700</v>
      </c>
    </row>
    <row r="16" spans="1:10" x14ac:dyDescent="0.25">
      <c r="A16" s="33">
        <v>45462</v>
      </c>
      <c r="B16" s="7" t="s">
        <v>50</v>
      </c>
      <c r="C16" s="7" t="s">
        <v>25</v>
      </c>
      <c r="D16" s="7">
        <v>21</v>
      </c>
      <c r="E16" s="21">
        <f t="shared" si="0"/>
        <v>407500</v>
      </c>
      <c r="G16" s="7">
        <v>7</v>
      </c>
      <c r="H16" s="7" t="s">
        <v>31</v>
      </c>
      <c r="I16" s="7" t="s">
        <v>32</v>
      </c>
      <c r="J16" s="21">
        <v>448300</v>
      </c>
    </row>
    <row r="17" spans="1:10" x14ac:dyDescent="0.25">
      <c r="A17" s="33">
        <v>45456</v>
      </c>
      <c r="B17" s="7" t="s">
        <v>47</v>
      </c>
      <c r="C17" s="7" t="s">
        <v>25</v>
      </c>
      <c r="D17" s="7">
        <v>37</v>
      </c>
      <c r="E17" s="21">
        <f t="shared" si="0"/>
        <v>407500</v>
      </c>
      <c r="G17" s="7">
        <v>8</v>
      </c>
      <c r="H17" s="7" t="s">
        <v>29</v>
      </c>
      <c r="I17" s="7" t="s">
        <v>30</v>
      </c>
      <c r="J17" s="21">
        <v>227100</v>
      </c>
    </row>
    <row r="18" spans="1:10" x14ac:dyDescent="0.25">
      <c r="A18" s="33">
        <v>45428</v>
      </c>
      <c r="B18" s="7" t="s">
        <v>50</v>
      </c>
      <c r="C18" s="7" t="s">
        <v>1</v>
      </c>
      <c r="D18" s="7">
        <v>30</v>
      </c>
      <c r="E18" s="21">
        <f t="shared" si="0"/>
        <v>411700</v>
      </c>
      <c r="G18" s="7">
        <v>9</v>
      </c>
      <c r="H18" s="7" t="s">
        <v>25</v>
      </c>
      <c r="I18" s="7" t="s">
        <v>26</v>
      </c>
      <c r="J18" s="21">
        <v>407500</v>
      </c>
    </row>
    <row r="19" spans="1:10" x14ac:dyDescent="0.25">
      <c r="A19" s="33">
        <v>45420</v>
      </c>
      <c r="B19" s="7" t="s">
        <v>94</v>
      </c>
      <c r="C19" s="7" t="s">
        <v>13</v>
      </c>
      <c r="D19" s="7">
        <v>31</v>
      </c>
      <c r="E19" s="21">
        <f t="shared" si="0"/>
        <v>362800</v>
      </c>
      <c r="G19" s="7">
        <v>10</v>
      </c>
      <c r="H19" s="7" t="s">
        <v>27</v>
      </c>
      <c r="I19" s="7" t="s">
        <v>28</v>
      </c>
      <c r="J19" s="21">
        <v>443800</v>
      </c>
    </row>
    <row r="20" spans="1:10" x14ac:dyDescent="0.25">
      <c r="A20" s="33">
        <v>45415</v>
      </c>
      <c r="B20" s="7" t="s">
        <v>92</v>
      </c>
      <c r="C20" s="7" t="s">
        <v>31</v>
      </c>
      <c r="D20" s="7">
        <v>35</v>
      </c>
      <c r="E20" s="21">
        <f t="shared" si="0"/>
        <v>448300</v>
      </c>
      <c r="G20" s="7">
        <v>11</v>
      </c>
      <c r="H20" s="7" t="s">
        <v>23</v>
      </c>
      <c r="I20" s="7" t="s">
        <v>24</v>
      </c>
      <c r="J20" s="21">
        <v>242100</v>
      </c>
    </row>
    <row r="21" spans="1:10" x14ac:dyDescent="0.25">
      <c r="A21" s="33">
        <v>45408</v>
      </c>
      <c r="B21" s="7" t="s">
        <v>48</v>
      </c>
      <c r="C21" s="7" t="s">
        <v>27</v>
      </c>
      <c r="D21" s="7">
        <v>50</v>
      </c>
      <c r="E21" s="21">
        <f t="shared" si="0"/>
        <v>443800</v>
      </c>
      <c r="G21" s="7">
        <v>12</v>
      </c>
      <c r="H21" s="7" t="s">
        <v>21</v>
      </c>
      <c r="I21" s="7" t="s">
        <v>22</v>
      </c>
      <c r="J21" s="21">
        <v>387000</v>
      </c>
    </row>
    <row r="22" spans="1:10" x14ac:dyDescent="0.25">
      <c r="A22" s="33">
        <v>45408</v>
      </c>
      <c r="B22" s="7" t="s">
        <v>93</v>
      </c>
      <c r="C22" s="7" t="s">
        <v>17</v>
      </c>
      <c r="D22" s="7">
        <v>40</v>
      </c>
      <c r="E22" s="21">
        <f t="shared" si="0"/>
        <v>253500</v>
      </c>
      <c r="G22" s="7">
        <v>13</v>
      </c>
      <c r="H22" s="7" t="s">
        <v>17</v>
      </c>
      <c r="I22" s="7" t="s">
        <v>18</v>
      </c>
      <c r="J22" s="21">
        <v>253500</v>
      </c>
    </row>
    <row r="23" spans="1:10" x14ac:dyDescent="0.25">
      <c r="A23" s="33">
        <v>45407</v>
      </c>
      <c r="B23" s="7" t="s">
        <v>94</v>
      </c>
      <c r="C23" s="7" t="s">
        <v>33</v>
      </c>
      <c r="D23" s="7">
        <v>44</v>
      </c>
      <c r="E23" s="21">
        <f t="shared" si="0"/>
        <v>254700</v>
      </c>
      <c r="G23" s="7">
        <v>14</v>
      </c>
      <c r="H23" s="7" t="s">
        <v>19</v>
      </c>
      <c r="I23" s="7" t="s">
        <v>20</v>
      </c>
      <c r="J23" s="21">
        <v>446100</v>
      </c>
    </row>
    <row r="24" spans="1:10" x14ac:dyDescent="0.25">
      <c r="A24" s="33">
        <v>45405</v>
      </c>
      <c r="B24" s="7" t="s">
        <v>48</v>
      </c>
      <c r="C24" s="7" t="s">
        <v>19</v>
      </c>
      <c r="D24" s="7">
        <v>44</v>
      </c>
      <c r="E24" s="21">
        <f t="shared" si="0"/>
        <v>446100</v>
      </c>
      <c r="G24" s="7">
        <v>15</v>
      </c>
      <c r="H24" s="7" t="s">
        <v>15</v>
      </c>
      <c r="I24" s="7" t="s">
        <v>16</v>
      </c>
      <c r="J24" s="21">
        <v>427500</v>
      </c>
    </row>
    <row r="25" spans="1:10" x14ac:dyDescent="0.25">
      <c r="A25" s="33">
        <v>45401</v>
      </c>
      <c r="B25" s="7" t="s">
        <v>90</v>
      </c>
      <c r="C25" s="7" t="s">
        <v>27</v>
      </c>
      <c r="D25" s="7">
        <v>31</v>
      </c>
      <c r="E25" s="21">
        <f t="shared" si="0"/>
        <v>443800</v>
      </c>
      <c r="G25" s="7">
        <v>16</v>
      </c>
      <c r="H25" s="7" t="s">
        <v>13</v>
      </c>
      <c r="I25" s="7" t="s">
        <v>14</v>
      </c>
      <c r="J25" s="21">
        <v>362800</v>
      </c>
    </row>
    <row r="26" spans="1:10" x14ac:dyDescent="0.25">
      <c r="A26" s="33">
        <v>45394</v>
      </c>
      <c r="B26" s="7" t="s">
        <v>94</v>
      </c>
      <c r="C26" s="7" t="s">
        <v>25</v>
      </c>
      <c r="D26" s="7">
        <v>40</v>
      </c>
      <c r="E26" s="21">
        <f t="shared" si="0"/>
        <v>407500</v>
      </c>
      <c r="G26" s="7">
        <v>17</v>
      </c>
      <c r="H26" s="7" t="s">
        <v>11</v>
      </c>
      <c r="I26" s="7" t="s">
        <v>12</v>
      </c>
      <c r="J26" s="21">
        <v>282300</v>
      </c>
    </row>
    <row r="27" spans="1:10" x14ac:dyDescent="0.25">
      <c r="A27" s="33">
        <v>45383</v>
      </c>
      <c r="B27" s="7" t="s">
        <v>49</v>
      </c>
      <c r="C27" s="7" t="s">
        <v>27</v>
      </c>
      <c r="D27" s="7">
        <v>23</v>
      </c>
      <c r="E27" s="21">
        <f t="shared" si="0"/>
        <v>443800</v>
      </c>
      <c r="G27" s="7">
        <v>18</v>
      </c>
      <c r="H27" s="7" t="s">
        <v>7</v>
      </c>
      <c r="I27" s="7" t="s">
        <v>8</v>
      </c>
      <c r="J27" s="21">
        <v>249400</v>
      </c>
    </row>
    <row r="28" spans="1:10" x14ac:dyDescent="0.25">
      <c r="A28" s="33">
        <v>45382</v>
      </c>
      <c r="B28" s="7" t="s">
        <v>47</v>
      </c>
      <c r="C28" s="7" t="s">
        <v>39</v>
      </c>
      <c r="D28" s="7">
        <v>39</v>
      </c>
      <c r="E28" s="21">
        <f t="shared" si="0"/>
        <v>248500</v>
      </c>
      <c r="G28" s="7">
        <v>19</v>
      </c>
      <c r="H28" s="7" t="s">
        <v>9</v>
      </c>
      <c r="I28" s="7" t="s">
        <v>10</v>
      </c>
      <c r="J28" s="21">
        <v>309500</v>
      </c>
    </row>
    <row r="29" spans="1:10" x14ac:dyDescent="0.25">
      <c r="A29" s="33">
        <v>45379</v>
      </c>
      <c r="B29" s="7" t="s">
        <v>51</v>
      </c>
      <c r="C29" s="7" t="s">
        <v>1</v>
      </c>
      <c r="D29" s="7">
        <v>46</v>
      </c>
      <c r="E29" s="21">
        <f t="shared" si="0"/>
        <v>411700</v>
      </c>
      <c r="G29" s="7">
        <v>20</v>
      </c>
      <c r="H29" s="7" t="s">
        <v>5</v>
      </c>
      <c r="I29" s="7" t="s">
        <v>6</v>
      </c>
      <c r="J29" s="21">
        <v>319700</v>
      </c>
    </row>
    <row r="30" spans="1:10" x14ac:dyDescent="0.25">
      <c r="A30" s="33">
        <v>45375</v>
      </c>
      <c r="B30" s="7" t="s">
        <v>92</v>
      </c>
      <c r="C30" s="7" t="s">
        <v>11</v>
      </c>
      <c r="D30" s="7">
        <v>44</v>
      </c>
      <c r="E30" s="21">
        <f t="shared" si="0"/>
        <v>282300</v>
      </c>
      <c r="G30" s="7">
        <v>21</v>
      </c>
      <c r="H30" s="7" t="s">
        <v>1</v>
      </c>
      <c r="I30" s="7" t="s">
        <v>2</v>
      </c>
      <c r="J30" s="21">
        <v>411700</v>
      </c>
    </row>
    <row r="31" spans="1:10" x14ac:dyDescent="0.25">
      <c r="G31" s="7">
        <v>22</v>
      </c>
      <c r="H31" s="7" t="s">
        <v>3</v>
      </c>
      <c r="I31" s="7" t="s">
        <v>4</v>
      </c>
      <c r="J31" s="21">
        <v>456600</v>
      </c>
    </row>
    <row r="35" spans="1:10" ht="15.75" thickBot="1" x14ac:dyDescent="0.3">
      <c r="A35" s="8"/>
      <c r="D35" s="35" t="s">
        <v>318</v>
      </c>
    </row>
    <row r="37" spans="1:10" x14ac:dyDescent="0.25">
      <c r="A37" s="8" t="s">
        <v>309</v>
      </c>
      <c r="H37" s="8" t="s">
        <v>310</v>
      </c>
    </row>
    <row r="38" spans="1:10" ht="15.75" thickBot="1" x14ac:dyDescent="0.3"/>
    <row r="39" spans="1:10" ht="33.75" thickBot="1" x14ac:dyDescent="0.3">
      <c r="A39" s="36" t="s">
        <v>83</v>
      </c>
      <c r="B39" s="36" t="s">
        <v>95</v>
      </c>
      <c r="C39" s="36" t="s">
        <v>96</v>
      </c>
      <c r="D39" s="36" t="s">
        <v>97</v>
      </c>
      <c r="E39" s="36" t="s">
        <v>98</v>
      </c>
      <c r="F39" s="36" t="s">
        <v>99</v>
      </c>
      <c r="H39" s="34" t="s">
        <v>95</v>
      </c>
      <c r="I39" s="34" t="s">
        <v>161</v>
      </c>
      <c r="J39" s="34" t="s">
        <v>162</v>
      </c>
    </row>
    <row r="40" spans="1:10" x14ac:dyDescent="0.25">
      <c r="A40">
        <v>1</v>
      </c>
      <c r="B40" t="s">
        <v>100</v>
      </c>
      <c r="C40" t="s">
        <v>101</v>
      </c>
      <c r="D40" t="s">
        <v>102</v>
      </c>
      <c r="E40" s="15">
        <v>10.5</v>
      </c>
      <c r="F40" t="s">
        <v>103</v>
      </c>
      <c r="H40" s="7" t="s">
        <v>121</v>
      </c>
      <c r="I40" s="7">
        <v>4</v>
      </c>
      <c r="J40" s="37">
        <f>VLOOKUP(H40,ITEM_DETAILS13[[#All],[ITEM Code]:[Price]],4,0)*I40</f>
        <v>40</v>
      </c>
    </row>
    <row r="41" spans="1:10" x14ac:dyDescent="0.25">
      <c r="A41">
        <v>2</v>
      </c>
      <c r="B41" t="s">
        <v>104</v>
      </c>
      <c r="C41" t="s">
        <v>101</v>
      </c>
      <c r="D41" t="s">
        <v>105</v>
      </c>
      <c r="E41" s="15">
        <v>3.5</v>
      </c>
      <c r="F41" t="s">
        <v>103</v>
      </c>
      <c r="H41" s="7" t="s">
        <v>142</v>
      </c>
      <c r="I41" s="7">
        <v>3</v>
      </c>
      <c r="J41" s="37">
        <f>VLOOKUP(H41,ITEM_DETAILS13[[#All],[ITEM Code]:[Price]],4,0)*I41</f>
        <v>46.5</v>
      </c>
    </row>
    <row r="42" spans="1:10" x14ac:dyDescent="0.25">
      <c r="A42">
        <v>3</v>
      </c>
      <c r="B42" t="s">
        <v>106</v>
      </c>
      <c r="C42" t="s">
        <v>101</v>
      </c>
      <c r="D42" t="s">
        <v>107</v>
      </c>
      <c r="E42" s="15">
        <v>7</v>
      </c>
      <c r="F42" t="s">
        <v>103</v>
      </c>
      <c r="H42" s="7" t="s">
        <v>147</v>
      </c>
      <c r="I42" s="7">
        <v>3</v>
      </c>
      <c r="J42" s="37">
        <f>VLOOKUP(H42,ITEM_DETAILS13[[#All],[ITEM Code]:[Price]],4,0)*I42</f>
        <v>48</v>
      </c>
    </row>
    <row r="43" spans="1:10" x14ac:dyDescent="0.25">
      <c r="A43">
        <v>4</v>
      </c>
      <c r="B43" t="s">
        <v>108</v>
      </c>
      <c r="C43" t="s">
        <v>101</v>
      </c>
      <c r="D43" t="s">
        <v>109</v>
      </c>
      <c r="E43" s="15">
        <v>8</v>
      </c>
      <c r="F43" t="s">
        <v>110</v>
      </c>
      <c r="H43" s="7" t="s">
        <v>155</v>
      </c>
      <c r="I43" s="7">
        <v>4</v>
      </c>
      <c r="J43" s="37">
        <f>VLOOKUP(H43,ITEM_DETAILS13[[#All],[ITEM Code]:[Price]],4,0)*I43</f>
        <v>66</v>
      </c>
    </row>
    <row r="44" spans="1:10" x14ac:dyDescent="0.25">
      <c r="A44">
        <v>5</v>
      </c>
      <c r="B44" t="s">
        <v>111</v>
      </c>
      <c r="C44" t="s">
        <v>101</v>
      </c>
      <c r="D44" t="s">
        <v>112</v>
      </c>
      <c r="E44" s="15">
        <v>9.5</v>
      </c>
      <c r="F44" t="s">
        <v>110</v>
      </c>
      <c r="H44" s="7" t="s">
        <v>119</v>
      </c>
      <c r="I44" s="7">
        <v>7</v>
      </c>
      <c r="J44" s="37">
        <f>VLOOKUP(H44,ITEM_DETAILS13[[#All],[ITEM Code]:[Price]],4,0)*I44</f>
        <v>73.5</v>
      </c>
    </row>
    <row r="45" spans="1:10" x14ac:dyDescent="0.25">
      <c r="A45">
        <v>6</v>
      </c>
      <c r="B45" t="s">
        <v>113</v>
      </c>
      <c r="C45" t="s">
        <v>101</v>
      </c>
      <c r="D45" t="s">
        <v>114</v>
      </c>
      <c r="E45" s="15">
        <v>8</v>
      </c>
      <c r="F45" t="s">
        <v>110</v>
      </c>
      <c r="H45" s="7" t="s">
        <v>117</v>
      </c>
      <c r="I45" s="7">
        <v>3</v>
      </c>
      <c r="J45" s="37">
        <f>VLOOKUP(H45,ITEM_DETAILS13[[#All],[ITEM Code]:[Price]],4,0)*I45</f>
        <v>34.5</v>
      </c>
    </row>
    <row r="46" spans="1:10" x14ac:dyDescent="0.25">
      <c r="A46">
        <v>7</v>
      </c>
      <c r="B46" t="s">
        <v>115</v>
      </c>
      <c r="C46" t="s">
        <v>101</v>
      </c>
      <c r="D46" t="s">
        <v>116</v>
      </c>
      <c r="E46" s="15">
        <v>10.5</v>
      </c>
      <c r="F46" t="s">
        <v>110</v>
      </c>
      <c r="H46" s="7" t="s">
        <v>100</v>
      </c>
      <c r="I46" s="7">
        <v>3</v>
      </c>
      <c r="J46" s="37">
        <f>VLOOKUP(H46,ITEM_DETAILS13[[#All],[ITEM Code]:[Price]],4,0)*I46</f>
        <v>31.5</v>
      </c>
    </row>
    <row r="47" spans="1:10" x14ac:dyDescent="0.25">
      <c r="A47">
        <v>8</v>
      </c>
      <c r="B47" t="s">
        <v>117</v>
      </c>
      <c r="C47" t="s">
        <v>101</v>
      </c>
      <c r="D47" t="s">
        <v>118</v>
      </c>
      <c r="E47" s="15">
        <v>11.5</v>
      </c>
      <c r="F47" t="s">
        <v>110</v>
      </c>
      <c r="H47" s="7" t="s">
        <v>126</v>
      </c>
      <c r="I47" s="7">
        <v>4</v>
      </c>
      <c r="J47" s="37">
        <f>VLOOKUP(H47,ITEM_DETAILS13[[#All],[ITEM Code]:[Price]],4,0)*I47</f>
        <v>60</v>
      </c>
    </row>
    <row r="48" spans="1:10" x14ac:dyDescent="0.25">
      <c r="A48">
        <v>9</v>
      </c>
      <c r="B48" t="s">
        <v>119</v>
      </c>
      <c r="C48" t="s">
        <v>101</v>
      </c>
      <c r="D48" t="s">
        <v>120</v>
      </c>
      <c r="E48" s="15">
        <v>10.5</v>
      </c>
      <c r="F48" t="s">
        <v>110</v>
      </c>
      <c r="H48" s="7" t="s">
        <v>100</v>
      </c>
      <c r="I48" s="7">
        <v>2</v>
      </c>
      <c r="J48" s="37">
        <f>VLOOKUP(H48,ITEM_DETAILS13[[#All],[ITEM Code]:[Price]],4,0)*I48</f>
        <v>21</v>
      </c>
    </row>
    <row r="49" spans="1:10" x14ac:dyDescent="0.25">
      <c r="A49">
        <v>10</v>
      </c>
      <c r="B49" t="s">
        <v>121</v>
      </c>
      <c r="C49" t="s">
        <v>101</v>
      </c>
      <c r="D49" t="s">
        <v>122</v>
      </c>
      <c r="E49" s="15">
        <v>10</v>
      </c>
      <c r="F49" t="s">
        <v>110</v>
      </c>
      <c r="H49" s="7" t="s">
        <v>157</v>
      </c>
      <c r="I49" s="7">
        <v>1</v>
      </c>
      <c r="J49" s="37">
        <f>VLOOKUP(H49,ITEM_DETAILS13[[#All],[ITEM Code]:[Price]],4,0)*I49</f>
        <v>17.5</v>
      </c>
    </row>
    <row r="50" spans="1:10" x14ac:dyDescent="0.25">
      <c r="A50">
        <v>11</v>
      </c>
      <c r="B50" t="s">
        <v>123</v>
      </c>
      <c r="C50" t="s">
        <v>124</v>
      </c>
      <c r="D50" t="s">
        <v>125</v>
      </c>
      <c r="E50" s="15">
        <v>15.5</v>
      </c>
      <c r="F50" t="s">
        <v>110</v>
      </c>
      <c r="H50" s="7" t="s">
        <v>115</v>
      </c>
      <c r="I50" s="7">
        <v>5</v>
      </c>
      <c r="J50" s="37">
        <f>VLOOKUP(H50,ITEM_DETAILS13[[#All],[ITEM Code]:[Price]],4,0)*I50</f>
        <v>52.5</v>
      </c>
    </row>
    <row r="51" spans="1:10" x14ac:dyDescent="0.25">
      <c r="A51">
        <v>12</v>
      </c>
      <c r="B51" t="s">
        <v>126</v>
      </c>
      <c r="C51" t="s">
        <v>124</v>
      </c>
      <c r="D51" t="s">
        <v>127</v>
      </c>
      <c r="E51" s="15">
        <v>15</v>
      </c>
      <c r="F51" t="s">
        <v>110</v>
      </c>
      <c r="H51" s="7" t="s">
        <v>132</v>
      </c>
      <c r="I51" s="7">
        <v>4</v>
      </c>
      <c r="J51" s="37">
        <f>VLOOKUP(H51,ITEM_DETAILS13[[#All],[ITEM Code]:[Price]],4,0)*I51</f>
        <v>60</v>
      </c>
    </row>
    <row r="52" spans="1:10" x14ac:dyDescent="0.25">
      <c r="A52">
        <v>13</v>
      </c>
      <c r="B52" t="s">
        <v>128</v>
      </c>
      <c r="C52" t="s">
        <v>124</v>
      </c>
      <c r="D52" t="s">
        <v>129</v>
      </c>
      <c r="E52" s="15">
        <v>15</v>
      </c>
      <c r="F52" t="s">
        <v>110</v>
      </c>
      <c r="H52" s="7" t="s">
        <v>159</v>
      </c>
      <c r="I52" s="7">
        <v>4</v>
      </c>
      <c r="J52" s="37">
        <f>VLOOKUP(H52,ITEM_DETAILS13[[#All],[ITEM Code]:[Price]],4,0)*I52</f>
        <v>66</v>
      </c>
    </row>
    <row r="53" spans="1:10" x14ac:dyDescent="0.25">
      <c r="A53">
        <v>14</v>
      </c>
      <c r="B53" t="s">
        <v>130</v>
      </c>
      <c r="C53" t="s">
        <v>124</v>
      </c>
      <c r="D53" t="s">
        <v>131</v>
      </c>
      <c r="E53" s="15">
        <v>15.5</v>
      </c>
      <c r="F53" t="s">
        <v>110</v>
      </c>
      <c r="H53" s="7" t="s">
        <v>144</v>
      </c>
      <c r="I53" s="7">
        <v>4</v>
      </c>
      <c r="J53" s="37">
        <f>VLOOKUP(H53,ITEM_DETAILS13[[#All],[ITEM Code]:[Price]],4,0)*I53</f>
        <v>64</v>
      </c>
    </row>
    <row r="54" spans="1:10" x14ac:dyDescent="0.25">
      <c r="A54">
        <v>15</v>
      </c>
      <c r="B54" t="s">
        <v>132</v>
      </c>
      <c r="C54" t="s">
        <v>124</v>
      </c>
      <c r="D54" t="s">
        <v>133</v>
      </c>
      <c r="E54" s="15">
        <v>15</v>
      </c>
      <c r="F54" t="s">
        <v>110</v>
      </c>
      <c r="H54" s="7" t="s">
        <v>144</v>
      </c>
      <c r="I54" s="7">
        <v>6</v>
      </c>
      <c r="J54" s="37">
        <f>VLOOKUP(H54,ITEM_DETAILS13[[#All],[ITEM Code]:[Price]],4,0)*I54</f>
        <v>96</v>
      </c>
    </row>
    <row r="55" spans="1:10" x14ac:dyDescent="0.25">
      <c r="A55">
        <v>16</v>
      </c>
      <c r="B55" t="s">
        <v>134</v>
      </c>
      <c r="C55" t="s">
        <v>124</v>
      </c>
      <c r="D55" t="s">
        <v>135</v>
      </c>
      <c r="E55" s="15">
        <v>15</v>
      </c>
      <c r="F55" t="s">
        <v>110</v>
      </c>
      <c r="H55" s="7" t="s">
        <v>142</v>
      </c>
      <c r="I55" s="7">
        <v>2</v>
      </c>
      <c r="J55" s="37">
        <f>VLOOKUP(H55,ITEM_DETAILS13[[#All],[ITEM Code]:[Price]],4,0)*I55</f>
        <v>31</v>
      </c>
    </row>
    <row r="56" spans="1:10" x14ac:dyDescent="0.25">
      <c r="A56">
        <v>17</v>
      </c>
      <c r="B56" t="s">
        <v>136</v>
      </c>
      <c r="C56" t="s">
        <v>124</v>
      </c>
      <c r="D56" t="s">
        <v>137</v>
      </c>
      <c r="E56" s="15">
        <v>15</v>
      </c>
      <c r="F56" t="s">
        <v>110</v>
      </c>
      <c r="H56" s="7" t="s">
        <v>134</v>
      </c>
      <c r="I56" s="7">
        <v>4</v>
      </c>
      <c r="J56" s="37">
        <f>VLOOKUP(H56,ITEM_DETAILS13[[#All],[ITEM Code]:[Price]],4,0)*I56</f>
        <v>60</v>
      </c>
    </row>
    <row r="57" spans="1:10" x14ac:dyDescent="0.25">
      <c r="A57">
        <v>18</v>
      </c>
      <c r="B57" t="s">
        <v>138</v>
      </c>
      <c r="C57" t="s">
        <v>124</v>
      </c>
      <c r="D57" t="s">
        <v>139</v>
      </c>
      <c r="E57" s="15">
        <v>15.5</v>
      </c>
      <c r="F57" t="s">
        <v>110</v>
      </c>
      <c r="H57" s="7" t="s">
        <v>119</v>
      </c>
      <c r="I57" s="7">
        <v>1</v>
      </c>
      <c r="J57" s="37">
        <f>VLOOKUP(H57,ITEM_DETAILS13[[#All],[ITEM Code]:[Price]],4,0)*I57</f>
        <v>10.5</v>
      </c>
    </row>
    <row r="58" spans="1:10" x14ac:dyDescent="0.25">
      <c r="A58">
        <v>19</v>
      </c>
      <c r="B58" t="s">
        <v>140</v>
      </c>
      <c r="C58" t="s">
        <v>124</v>
      </c>
      <c r="D58" t="s">
        <v>141</v>
      </c>
      <c r="E58" s="15">
        <v>16</v>
      </c>
      <c r="F58" t="s">
        <v>110</v>
      </c>
      <c r="H58" s="7" t="s">
        <v>111</v>
      </c>
      <c r="I58" s="7">
        <v>7</v>
      </c>
      <c r="J58" s="37">
        <f>VLOOKUP(H58,ITEM_DETAILS13[[#All],[ITEM Code]:[Price]],4,0)*I58</f>
        <v>66.5</v>
      </c>
    </row>
    <row r="59" spans="1:10" x14ac:dyDescent="0.25">
      <c r="A59">
        <v>20</v>
      </c>
      <c r="B59" t="s">
        <v>142</v>
      </c>
      <c r="C59" t="s">
        <v>124</v>
      </c>
      <c r="D59" t="s">
        <v>143</v>
      </c>
      <c r="E59" s="15">
        <v>15.5</v>
      </c>
      <c r="F59" t="s">
        <v>110</v>
      </c>
    </row>
    <row r="60" spans="1:10" x14ac:dyDescent="0.25">
      <c r="A60">
        <v>21</v>
      </c>
      <c r="B60" t="s">
        <v>144</v>
      </c>
      <c r="C60" t="s">
        <v>145</v>
      </c>
      <c r="D60" t="s">
        <v>146</v>
      </c>
      <c r="E60" s="15">
        <v>16</v>
      </c>
      <c r="F60" t="s">
        <v>110</v>
      </c>
    </row>
    <row r="61" spans="1:10" x14ac:dyDescent="0.25">
      <c r="A61">
        <v>22</v>
      </c>
      <c r="B61" t="s">
        <v>147</v>
      </c>
      <c r="C61" t="s">
        <v>145</v>
      </c>
      <c r="D61" t="s">
        <v>148</v>
      </c>
      <c r="E61" s="15">
        <v>16</v>
      </c>
      <c r="F61" t="s">
        <v>110</v>
      </c>
    </row>
    <row r="62" spans="1:10" x14ac:dyDescent="0.25">
      <c r="A62">
        <v>23</v>
      </c>
      <c r="B62" t="s">
        <v>149</v>
      </c>
      <c r="C62" t="s">
        <v>145</v>
      </c>
      <c r="D62" t="s">
        <v>150</v>
      </c>
      <c r="E62" s="15">
        <v>16</v>
      </c>
      <c r="F62" t="s">
        <v>110</v>
      </c>
    </row>
    <row r="63" spans="1:10" x14ac:dyDescent="0.25">
      <c r="A63">
        <v>24</v>
      </c>
      <c r="B63" t="s">
        <v>151</v>
      </c>
      <c r="C63" t="s">
        <v>145</v>
      </c>
      <c r="D63" t="s">
        <v>152</v>
      </c>
      <c r="E63" s="15">
        <v>16</v>
      </c>
      <c r="F63" t="s">
        <v>110</v>
      </c>
    </row>
    <row r="64" spans="1:10" x14ac:dyDescent="0.25">
      <c r="A64">
        <v>25</v>
      </c>
      <c r="B64" t="s">
        <v>153</v>
      </c>
      <c r="C64" t="s">
        <v>145</v>
      </c>
      <c r="D64" t="s">
        <v>154</v>
      </c>
      <c r="E64" s="15">
        <v>16.5</v>
      </c>
      <c r="F64" t="s">
        <v>110</v>
      </c>
    </row>
    <row r="65" spans="1:11" x14ac:dyDescent="0.25">
      <c r="A65">
        <v>26</v>
      </c>
      <c r="B65" t="s">
        <v>155</v>
      </c>
      <c r="C65" t="s">
        <v>145</v>
      </c>
      <c r="D65" t="s">
        <v>156</v>
      </c>
      <c r="E65" s="15">
        <v>16.5</v>
      </c>
      <c r="F65" t="s">
        <v>110</v>
      </c>
    </row>
    <row r="66" spans="1:11" x14ac:dyDescent="0.25">
      <c r="A66">
        <v>27</v>
      </c>
      <c r="B66" t="s">
        <v>157</v>
      </c>
      <c r="C66" t="s">
        <v>145</v>
      </c>
      <c r="D66" t="s">
        <v>158</v>
      </c>
      <c r="E66" s="15">
        <v>17.5</v>
      </c>
      <c r="F66" t="s">
        <v>110</v>
      </c>
    </row>
    <row r="67" spans="1:11" x14ac:dyDescent="0.25">
      <c r="A67">
        <v>28</v>
      </c>
      <c r="B67" t="s">
        <v>159</v>
      </c>
      <c r="C67" t="s">
        <v>145</v>
      </c>
      <c r="D67" t="s">
        <v>160</v>
      </c>
      <c r="E67" s="15">
        <v>16.5</v>
      </c>
      <c r="F67" t="s">
        <v>110</v>
      </c>
    </row>
    <row r="73" spans="1:11" ht="20.25" thickBot="1" x14ac:dyDescent="0.35">
      <c r="D73" s="32" t="s">
        <v>82</v>
      </c>
    </row>
    <row r="74" spans="1:11" ht="15.75" thickTop="1" x14ac:dyDescent="0.25"/>
    <row r="75" spans="1:11" x14ac:dyDescent="0.25">
      <c r="A75" s="8"/>
    </row>
    <row r="77" spans="1:11" x14ac:dyDescent="0.25">
      <c r="A77" s="6" t="s">
        <v>95</v>
      </c>
      <c r="B77" s="7" t="s">
        <v>100</v>
      </c>
      <c r="C77" s="7" t="s">
        <v>104</v>
      </c>
      <c r="D77" s="7" t="s">
        <v>106</v>
      </c>
      <c r="E77" s="7" t="s">
        <v>108</v>
      </c>
      <c r="F77" s="7" t="s">
        <v>111</v>
      </c>
      <c r="G77" s="7" t="s">
        <v>113</v>
      </c>
      <c r="H77" s="7" t="s">
        <v>115</v>
      </c>
      <c r="I77" s="7" t="s">
        <v>117</v>
      </c>
      <c r="J77" s="7" t="s">
        <v>119</v>
      </c>
      <c r="K77" s="7" t="s">
        <v>121</v>
      </c>
    </row>
    <row r="78" spans="1:11" x14ac:dyDescent="0.25">
      <c r="A78" s="6" t="s">
        <v>96</v>
      </c>
      <c r="B78" s="7" t="s">
        <v>101</v>
      </c>
      <c r="C78" s="7" t="s">
        <v>101</v>
      </c>
      <c r="D78" s="7" t="s">
        <v>101</v>
      </c>
      <c r="E78" s="7" t="s">
        <v>101</v>
      </c>
      <c r="F78" s="7" t="s">
        <v>101</v>
      </c>
      <c r="G78" s="7" t="s">
        <v>101</v>
      </c>
      <c r="H78" s="7" t="s">
        <v>101</v>
      </c>
      <c r="I78" s="7" t="s">
        <v>101</v>
      </c>
      <c r="J78" s="7" t="s">
        <v>101</v>
      </c>
      <c r="K78" s="7" t="s">
        <v>101</v>
      </c>
    </row>
    <row r="79" spans="1:11" x14ac:dyDescent="0.25">
      <c r="A79" s="6" t="s">
        <v>97</v>
      </c>
      <c r="B79" s="7" t="s">
        <v>102</v>
      </c>
      <c r="C79" s="7" t="s">
        <v>105</v>
      </c>
      <c r="D79" s="7" t="s">
        <v>107</v>
      </c>
      <c r="E79" s="7" t="s">
        <v>109</v>
      </c>
      <c r="F79" s="7" t="s">
        <v>112</v>
      </c>
      <c r="G79" s="7" t="s">
        <v>114</v>
      </c>
      <c r="H79" s="7" t="s">
        <v>116</v>
      </c>
      <c r="I79" s="7" t="s">
        <v>118</v>
      </c>
      <c r="J79" s="7" t="s">
        <v>120</v>
      </c>
      <c r="K79" s="7" t="s">
        <v>122</v>
      </c>
    </row>
    <row r="83" spans="2:8" ht="15.75" thickBot="1" x14ac:dyDescent="0.3">
      <c r="F83" t="str" cm="1">
        <f t="array" ref="F83:H93">TRANSPOSE(A77:K79)</f>
        <v>ITEM Code</v>
      </c>
      <c r="G83" t="str">
        <v>ITEM Category</v>
      </c>
      <c r="H83" t="str">
        <v>ITEM Name</v>
      </c>
    </row>
    <row r="84" spans="2:8" ht="33.75" thickBot="1" x14ac:dyDescent="0.3">
      <c r="B84" s="34" t="s">
        <v>95</v>
      </c>
      <c r="C84" s="34" t="s">
        <v>97</v>
      </c>
      <c r="F84" t="str">
        <v>SR1</v>
      </c>
      <c r="G84" t="str">
        <v>STARTER</v>
      </c>
      <c r="H84" t="str">
        <v>Mango Salad</v>
      </c>
    </row>
    <row r="85" spans="2:8" x14ac:dyDescent="0.25">
      <c r="B85" s="7" t="s">
        <v>121</v>
      </c>
      <c r="C85" s="7" t="str">
        <f>HLOOKUP(B85,$A$77:$K$79,3,0)</f>
        <v xml:space="preserve">Shrimp Cigar </v>
      </c>
      <c r="D85" t="str">
        <f>VLOOKUP(B85,_xlfn.ANCHORARRAY($F$83),3,0)</f>
        <v xml:space="preserve">Shrimp Cigar </v>
      </c>
      <c r="F85" t="str">
        <v>SR2</v>
      </c>
      <c r="G85" t="str">
        <v>STARTER</v>
      </c>
      <c r="H85" t="str">
        <v xml:space="preserve">Vegetable Spring Rolls </v>
      </c>
    </row>
    <row r="86" spans="2:8" x14ac:dyDescent="0.25">
      <c r="B86" s="7" t="s">
        <v>104</v>
      </c>
      <c r="C86" s="7" t="str">
        <f t="shared" ref="C86:C89" si="1">HLOOKUP(B86,$A$77:$K$79,3,0)</f>
        <v xml:space="preserve">Vegetable Spring Rolls </v>
      </c>
      <c r="D86" t="str">
        <f t="shared" ref="D86:D89" si="2">VLOOKUP(B86,_xlfn.ANCHORARRAY($F$83),3,0)</f>
        <v xml:space="preserve">Vegetable Spring Rolls </v>
      </c>
      <c r="F86" t="str">
        <v>SR3</v>
      </c>
      <c r="G86" t="str">
        <v>STARTER</v>
      </c>
      <c r="H86" t="str">
        <v>Steamed Vegetable Momos</v>
      </c>
    </row>
    <row r="87" spans="2:8" x14ac:dyDescent="0.25">
      <c r="B87" s="7" t="s">
        <v>100</v>
      </c>
      <c r="C87" s="7" t="str">
        <f t="shared" si="1"/>
        <v>Mango Salad</v>
      </c>
      <c r="D87" t="str">
        <f t="shared" si="2"/>
        <v>Mango Salad</v>
      </c>
      <c r="F87" t="str">
        <v>SR4</v>
      </c>
      <c r="G87" t="str">
        <v>STARTER</v>
      </c>
      <c r="H87" t="str">
        <v>Steamed Chicken Momo</v>
      </c>
    </row>
    <row r="88" spans="2:8" x14ac:dyDescent="0.25">
      <c r="B88" s="7" t="s">
        <v>115</v>
      </c>
      <c r="C88" s="7" t="str">
        <f t="shared" si="1"/>
        <v xml:space="preserve">Chicken Wings </v>
      </c>
      <c r="D88" t="str">
        <f t="shared" si="2"/>
        <v xml:space="preserve">Chicken Wings </v>
      </c>
      <c r="F88" t="str">
        <v>SR5</v>
      </c>
      <c r="G88" t="str">
        <v>STARTER</v>
      </c>
      <c r="H88" t="str">
        <v xml:space="preserve">Chicken Pakora </v>
      </c>
    </row>
    <row r="89" spans="2:8" x14ac:dyDescent="0.25">
      <c r="B89" s="7" t="s">
        <v>106</v>
      </c>
      <c r="C89" s="7" t="str">
        <f t="shared" si="1"/>
        <v>Steamed Vegetable Momos</v>
      </c>
      <c r="D89" t="str">
        <f t="shared" si="2"/>
        <v>Steamed Vegetable Momos</v>
      </c>
      <c r="F89" t="str">
        <v>SR6</v>
      </c>
      <c r="G89" t="str">
        <v>STARTER</v>
      </c>
      <c r="H89" t="str">
        <v xml:space="preserve">Fried Chicken Wonton </v>
      </c>
    </row>
    <row r="90" spans="2:8" x14ac:dyDescent="0.25">
      <c r="F90" t="str">
        <v>SR7</v>
      </c>
      <c r="G90" t="str">
        <v>STARTER</v>
      </c>
      <c r="H90" t="str">
        <v xml:space="preserve">Chicken Wings </v>
      </c>
    </row>
    <row r="91" spans="2:8" x14ac:dyDescent="0.25">
      <c r="F91" t="str">
        <v>SR8</v>
      </c>
      <c r="G91" t="str">
        <v>STARTER</v>
      </c>
      <c r="H91" t="str">
        <v xml:space="preserve">Salt And Pepper Chicken Wings </v>
      </c>
    </row>
    <row r="92" spans="2:8" x14ac:dyDescent="0.25">
      <c r="F92" t="str">
        <v>SR9</v>
      </c>
      <c r="G92" t="str">
        <v>STARTER</v>
      </c>
      <c r="H92" t="str">
        <v>Breaded Calamari Rings</v>
      </c>
    </row>
    <row r="93" spans="2:8" x14ac:dyDescent="0.25">
      <c r="F93" t="str">
        <v>SR10</v>
      </c>
      <c r="G93" t="str">
        <v>STARTER</v>
      </c>
      <c r="H93" t="str">
        <v xml:space="preserve">Shrimp Cigar </v>
      </c>
    </row>
    <row r="105" spans="2:5" ht="20.25" thickBot="1" x14ac:dyDescent="0.35">
      <c r="B105" s="14" t="s">
        <v>304</v>
      </c>
      <c r="C105" s="14" t="s">
        <v>79</v>
      </c>
      <c r="E105" s="32" t="s">
        <v>329</v>
      </c>
    </row>
    <row r="106" spans="2:5" ht="15.75" thickTop="1" x14ac:dyDescent="0.25">
      <c r="B106" s="13">
        <v>-10</v>
      </c>
      <c r="C106" t="s">
        <v>73</v>
      </c>
    </row>
    <row r="107" spans="2:5" x14ac:dyDescent="0.25">
      <c r="B107" s="13">
        <v>1</v>
      </c>
      <c r="C107" t="s">
        <v>74</v>
      </c>
      <c r="E107" s="42" t="s">
        <v>330</v>
      </c>
    </row>
    <row r="108" spans="2:5" x14ac:dyDescent="0.25">
      <c r="B108" s="13">
        <v>12</v>
      </c>
      <c r="C108" t="s">
        <v>75</v>
      </c>
    </row>
    <row r="109" spans="2:5" x14ac:dyDescent="0.25">
      <c r="B109" s="13">
        <v>20</v>
      </c>
      <c r="C109" t="s">
        <v>76</v>
      </c>
    </row>
    <row r="110" spans="2:5" x14ac:dyDescent="0.25">
      <c r="B110" s="13">
        <v>27</v>
      </c>
      <c r="C110" t="s">
        <v>77</v>
      </c>
    </row>
    <row r="111" spans="2:5" x14ac:dyDescent="0.25">
      <c r="B111" s="13">
        <v>34</v>
      </c>
      <c r="C111" t="s">
        <v>78</v>
      </c>
    </row>
    <row r="112" spans="2:5" ht="15.75" thickBot="1" x14ac:dyDescent="0.3"/>
    <row r="113" spans="3:8" ht="50.25" thickBot="1" x14ac:dyDescent="0.3">
      <c r="C113" s="34" t="s">
        <v>311</v>
      </c>
      <c r="D113" s="34" t="s">
        <v>312</v>
      </c>
      <c r="E113" s="34" t="s">
        <v>70</v>
      </c>
      <c r="F113" s="34" t="s">
        <v>81</v>
      </c>
      <c r="G113" s="34" t="s">
        <v>313</v>
      </c>
      <c r="H113" s="34" t="s">
        <v>314</v>
      </c>
    </row>
    <row r="114" spans="3:8" x14ac:dyDescent="0.25">
      <c r="C114" s="7" t="s">
        <v>171</v>
      </c>
      <c r="D114" s="39">
        <v>17</v>
      </c>
      <c r="E114" s="7" t="str">
        <f>LOOKUP(D114,TEMP_DES12[Temperature],TEMP_DES12[Description])</f>
        <v>Cool</v>
      </c>
      <c r="F114" s="7" t="str">
        <f>VLOOKUP(D114,TEMP_DES12[#All],2,1)</f>
        <v>Cool</v>
      </c>
      <c r="G114" s="7" t="str">
        <f>_xlfn.IFNA(LOOKUP(D114,TEMP_DES12[Temperature],TEMP_DES12[Description]),"Extremely Cold")</f>
        <v>Cool</v>
      </c>
      <c r="H114" s="7" t="str">
        <f>_xlfn.IFNA(VLOOKUP(D114,TEMP_DES12[#All],2,1),"Extremely Cold")</f>
        <v>Cool</v>
      </c>
    </row>
    <row r="115" spans="3:8" x14ac:dyDescent="0.25">
      <c r="C115" s="7" t="s">
        <v>315</v>
      </c>
      <c r="D115" s="39">
        <v>46</v>
      </c>
      <c r="E115" s="7" t="str">
        <f>LOOKUP(D115,TEMP_DES12[Temperature],TEMP_DES12[Description])</f>
        <v>Very Hot</v>
      </c>
      <c r="F115" s="7" t="str">
        <f>VLOOKUP(D115,TEMP_DES12[#All],2,1)</f>
        <v>Very Hot</v>
      </c>
      <c r="G115" s="7" t="str">
        <f>_xlfn.IFNA(LOOKUP(D115,TEMP_DES12[Temperature],TEMP_DES12[Description]),"Extremely Cold")</f>
        <v>Very Hot</v>
      </c>
      <c r="H115" s="7" t="str">
        <f>_xlfn.IFNA(VLOOKUP(D115,TEMP_DES12[#All],2,1),"Extremely Cold")</f>
        <v>Very Hot</v>
      </c>
    </row>
    <row r="116" spans="3:8" x14ac:dyDescent="0.25">
      <c r="C116" s="7" t="s">
        <v>324</v>
      </c>
      <c r="D116" s="39">
        <v>-10</v>
      </c>
      <c r="E116" s="7" t="str">
        <f>LOOKUP(D116,TEMP_DES12[Temperature],TEMP_DES12[Description])</f>
        <v>Freezing</v>
      </c>
      <c r="F116" s="7" t="str">
        <f>VLOOKUP(D116,TEMP_DES12[#All],2,1)</f>
        <v>Freezing</v>
      </c>
      <c r="G116" s="7" t="str">
        <f>_xlfn.IFNA(LOOKUP(D116,TEMP_DES12[Temperature],TEMP_DES12[Description]),"Extremely Cold")</f>
        <v>Freezing</v>
      </c>
      <c r="H116" s="7" t="str">
        <f>_xlfn.IFNA(VLOOKUP(D116,TEMP_DES12[#All],2,1),"Extremely Cold")</f>
        <v>Freezing</v>
      </c>
    </row>
    <row r="117" spans="3:8" x14ac:dyDescent="0.25">
      <c r="C117" s="7" t="s">
        <v>325</v>
      </c>
      <c r="D117" s="39">
        <v>5</v>
      </c>
      <c r="E117" s="7" t="str">
        <f>LOOKUP(D117,TEMP_DES12[Temperature],TEMP_DES12[Description])</f>
        <v>Cold</v>
      </c>
      <c r="F117" s="7" t="str">
        <f>VLOOKUP(D117,TEMP_DES12[#All],2,1)</f>
        <v>Cold</v>
      </c>
      <c r="G117" s="7" t="str">
        <f>_xlfn.IFNA(LOOKUP(D117,TEMP_DES12[Temperature],TEMP_DES12[Description]),"Extremely Cold")</f>
        <v>Cold</v>
      </c>
      <c r="H117" s="7" t="str">
        <f>_xlfn.IFNA(VLOOKUP(D117,TEMP_DES12[#All],2,1),"Extremely Cold")</f>
        <v>Cold</v>
      </c>
    </row>
    <row r="118" spans="3:8" x14ac:dyDescent="0.25">
      <c r="C118" s="7" t="s">
        <v>323</v>
      </c>
      <c r="D118" s="39">
        <v>-32</v>
      </c>
      <c r="E118" s="7" t="e">
        <f>LOOKUP(D118,TEMP_DES12[Temperature],TEMP_DES12[Description])</f>
        <v>#N/A</v>
      </c>
      <c r="F118" s="7" t="e">
        <f>VLOOKUP(D118,TEMP_DES12[#All],2,1)</f>
        <v>#N/A</v>
      </c>
      <c r="G118" s="7" t="str">
        <f>_xlfn.IFNA(LOOKUP(D118,TEMP_DES12[Temperature],TEMP_DES12[Description]),"Extremely Cold")</f>
        <v>Extremely Cold</v>
      </c>
      <c r="H118" s="7" t="str">
        <f>_xlfn.IFNA(VLOOKUP(D118,TEMP_DES12[#All],2,1),"Extremely Cold")</f>
        <v>Extremely Cold</v>
      </c>
    </row>
    <row r="119" spans="3:8" x14ac:dyDescent="0.25">
      <c r="C119" s="7" t="s">
        <v>268</v>
      </c>
      <c r="D119" s="39">
        <v>22</v>
      </c>
      <c r="E119" s="7" t="str">
        <f>LOOKUP(D119,TEMP_DES12[Temperature],TEMP_DES12[Description])</f>
        <v>Warm</v>
      </c>
      <c r="F119" s="7" t="str">
        <f>VLOOKUP(D119,TEMP_DES12[#All],2,1)</f>
        <v>Warm</v>
      </c>
      <c r="G119" s="7" t="str">
        <f>_xlfn.IFNA(LOOKUP(D119,TEMP_DES12[Temperature],TEMP_DES12[Description]),"Extremely Cold")</f>
        <v>Warm</v>
      </c>
      <c r="H119" s="7" t="str">
        <f>_xlfn.IFNA(VLOOKUP(D119,TEMP_DES12[#All],2,1),"Extremely Cold")</f>
        <v>Warm</v>
      </c>
    </row>
    <row r="120" spans="3:8" x14ac:dyDescent="0.25">
      <c r="C120" s="7" t="s">
        <v>326</v>
      </c>
      <c r="D120" s="39">
        <v>25</v>
      </c>
      <c r="E120" s="7" t="str">
        <f>LOOKUP(D120,TEMP_DES12[Temperature],TEMP_DES12[Description])</f>
        <v>Warm</v>
      </c>
      <c r="F120" s="7" t="str">
        <f>VLOOKUP(D120,TEMP_DES12[#All],2,1)</f>
        <v>Warm</v>
      </c>
      <c r="G120" s="7" t="str">
        <f>_xlfn.IFNA(LOOKUP(D120,TEMP_DES12[Temperature],TEMP_DES12[Description]),"Extremely Cold")</f>
        <v>Warm</v>
      </c>
      <c r="H120" s="7" t="str">
        <f>_xlfn.IFNA(VLOOKUP(D120,TEMP_DES12[#All],2,1),"Extremely Cold")</f>
        <v>Warm</v>
      </c>
    </row>
    <row r="121" spans="3:8" x14ac:dyDescent="0.25">
      <c r="C121" s="7" t="s">
        <v>327</v>
      </c>
      <c r="D121" s="39">
        <v>21</v>
      </c>
      <c r="E121" s="7" t="str">
        <f>LOOKUP(D121,TEMP_DES12[Temperature],TEMP_DES12[Description])</f>
        <v>Warm</v>
      </c>
      <c r="F121" s="7" t="str">
        <f>VLOOKUP(D121,TEMP_DES12[#All],2,1)</f>
        <v>Warm</v>
      </c>
      <c r="G121" s="7" t="str">
        <f>_xlfn.IFNA(LOOKUP(D121,TEMP_DES12[Temperature],TEMP_DES12[Description]),"Extremely Cold")</f>
        <v>Warm</v>
      </c>
      <c r="H121" s="7" t="str">
        <f>_xlfn.IFNA(VLOOKUP(D121,TEMP_DES12[#All],2,1),"Extremely Cold")</f>
        <v>Warm</v>
      </c>
    </row>
    <row r="122" spans="3:8" x14ac:dyDescent="0.25">
      <c r="C122" s="7" t="s">
        <v>170</v>
      </c>
      <c r="D122" s="39">
        <v>30</v>
      </c>
      <c r="E122" s="7" t="str">
        <f>LOOKUP(D122,TEMP_DES12[Temperature],TEMP_DES12[Description])</f>
        <v>Hot</v>
      </c>
      <c r="F122" s="7" t="str">
        <f>VLOOKUP(D122,TEMP_DES12[#All],2,1)</f>
        <v>Hot</v>
      </c>
      <c r="G122" s="7" t="str">
        <f>_xlfn.IFNA(LOOKUP(D122,TEMP_DES12[Temperature],TEMP_DES12[Description]),"Extremely Cold")</f>
        <v>Hot</v>
      </c>
      <c r="H122" s="7" t="str">
        <f>_xlfn.IFNA(VLOOKUP(D122,TEMP_DES12[#All],2,1),"Extremely Cold")</f>
        <v>Hot</v>
      </c>
    </row>
    <row r="123" spans="3:8" x14ac:dyDescent="0.25">
      <c r="C123" s="7" t="s">
        <v>172</v>
      </c>
      <c r="D123" s="39">
        <v>29</v>
      </c>
      <c r="E123" s="7" t="str">
        <f>LOOKUP(D123,TEMP_DES12[Temperature],TEMP_DES12[Description])</f>
        <v>Hot</v>
      </c>
      <c r="F123" s="7" t="str">
        <f>VLOOKUP(D123,TEMP_DES12[#All],2,1)</f>
        <v>Hot</v>
      </c>
      <c r="G123" s="7" t="str">
        <f>_xlfn.IFNA(LOOKUP(D123,TEMP_DES12[Temperature],TEMP_DES12[Description]),"Extremely Cold")</f>
        <v>Hot</v>
      </c>
      <c r="H123" s="7" t="str">
        <f>_xlfn.IFNA(VLOOKUP(D123,TEMP_DES12[#All],2,1),"Extremely Cold")</f>
        <v>Hot</v>
      </c>
    </row>
    <row r="124" spans="3:8" x14ac:dyDescent="0.25">
      <c r="C124" s="7" t="s">
        <v>328</v>
      </c>
      <c r="D124" s="39">
        <v>-22</v>
      </c>
      <c r="E124" s="7" t="e">
        <f>LOOKUP(D124,TEMP_DES12[Temperature],TEMP_DES12[Description])</f>
        <v>#N/A</v>
      </c>
      <c r="F124" s="7" t="e">
        <f>VLOOKUP(D124,TEMP_DES12[#All],2,1)</f>
        <v>#N/A</v>
      </c>
      <c r="G124" s="7" t="str">
        <f>_xlfn.IFNA(LOOKUP(D124,TEMP_DES12[Temperature],TEMP_DES12[Description]),"Extremely Cold")</f>
        <v>Extremely Cold</v>
      </c>
      <c r="H124" s="7" t="str">
        <f>_xlfn.IFNA(VLOOKUP(D124,TEMP_DES12[#All],2,1),"Extremely Cold")</f>
        <v>Extremely Cold</v>
      </c>
    </row>
  </sheetData>
  <pageMargins left="0.7" right="0.7" top="0.75" bottom="0.75" header="0.3" footer="0.3"/>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A4453-ABF4-42EA-B7FD-187CF6177E20}">
  <dimension ref="C1:U69"/>
  <sheetViews>
    <sheetView showGridLines="0" showRowColHeaders="0" zoomScale="130" zoomScaleNormal="130" workbookViewId="0">
      <pane ySplit="1" topLeftCell="A2" activePane="bottomLeft" state="frozen"/>
      <selection pane="bottomLeft"/>
    </sheetView>
  </sheetViews>
  <sheetFormatPr defaultRowHeight="15" x14ac:dyDescent="0.25"/>
  <sheetData>
    <row r="1" spans="3:21" s="9" customFormat="1" ht="44.25" customHeight="1" thickBot="1" x14ac:dyDescent="0.3">
      <c r="K1" s="31" t="s">
        <v>331</v>
      </c>
    </row>
    <row r="3" spans="3:21" ht="15" customHeight="1" x14ac:dyDescent="0.25">
      <c r="C3" s="131" t="s">
        <v>332</v>
      </c>
      <c r="D3" s="132"/>
      <c r="E3" s="132"/>
      <c r="F3" s="132"/>
      <c r="G3" s="132"/>
      <c r="H3" s="132"/>
      <c r="I3" s="132"/>
      <c r="J3" s="132"/>
      <c r="K3" s="132"/>
      <c r="L3" s="132"/>
      <c r="M3" s="132"/>
      <c r="N3" s="132"/>
      <c r="O3" s="132"/>
      <c r="P3" s="132"/>
      <c r="Q3" s="132"/>
      <c r="R3" s="132"/>
      <c r="S3" s="132"/>
      <c r="T3" s="132"/>
      <c r="U3" s="133"/>
    </row>
    <row r="4" spans="3:21" ht="15" customHeight="1" x14ac:dyDescent="0.25">
      <c r="C4" s="134"/>
      <c r="D4" s="135"/>
      <c r="E4" s="135"/>
      <c r="F4" s="135"/>
      <c r="G4" s="135"/>
      <c r="H4" s="135"/>
      <c r="I4" s="135"/>
      <c r="J4" s="135"/>
      <c r="K4" s="135"/>
      <c r="L4" s="135"/>
      <c r="M4" s="135"/>
      <c r="N4" s="135"/>
      <c r="O4" s="135"/>
      <c r="P4" s="135"/>
      <c r="Q4" s="135"/>
      <c r="R4" s="135"/>
      <c r="S4" s="135"/>
      <c r="T4" s="135"/>
      <c r="U4" s="136"/>
    </row>
    <row r="5" spans="3:21" ht="15" customHeight="1" x14ac:dyDescent="0.25">
      <c r="C5" s="134"/>
      <c r="D5" s="135"/>
      <c r="E5" s="135"/>
      <c r="F5" s="135"/>
      <c r="G5" s="135"/>
      <c r="H5" s="135"/>
      <c r="I5" s="135"/>
      <c r="J5" s="135"/>
      <c r="K5" s="135"/>
      <c r="L5" s="135"/>
      <c r="M5" s="135"/>
      <c r="N5" s="135"/>
      <c r="O5" s="135"/>
      <c r="P5" s="135"/>
      <c r="Q5" s="135"/>
      <c r="R5" s="135"/>
      <c r="S5" s="135"/>
      <c r="T5" s="135"/>
      <c r="U5" s="136"/>
    </row>
    <row r="6" spans="3:21" ht="15" customHeight="1" x14ac:dyDescent="0.25">
      <c r="C6" s="134"/>
      <c r="D6" s="135"/>
      <c r="E6" s="135"/>
      <c r="F6" s="135"/>
      <c r="G6" s="135"/>
      <c r="H6" s="135"/>
      <c r="I6" s="135"/>
      <c r="J6" s="135"/>
      <c r="K6" s="135"/>
      <c r="L6" s="135"/>
      <c r="M6" s="135"/>
      <c r="N6" s="135"/>
      <c r="O6" s="135"/>
      <c r="P6" s="135"/>
      <c r="Q6" s="135"/>
      <c r="R6" s="135"/>
      <c r="S6" s="135"/>
      <c r="T6" s="135"/>
      <c r="U6" s="136"/>
    </row>
    <row r="7" spans="3:21" ht="15" customHeight="1" x14ac:dyDescent="0.25">
      <c r="C7" s="134"/>
      <c r="D7" s="135"/>
      <c r="E7" s="135"/>
      <c r="F7" s="135"/>
      <c r="G7" s="135"/>
      <c r="H7" s="135"/>
      <c r="I7" s="135"/>
      <c r="J7" s="135"/>
      <c r="K7" s="135"/>
      <c r="L7" s="135"/>
      <c r="M7" s="135"/>
      <c r="N7" s="135"/>
      <c r="O7" s="135"/>
      <c r="P7" s="135"/>
      <c r="Q7" s="135"/>
      <c r="R7" s="135"/>
      <c r="S7" s="135"/>
      <c r="T7" s="135"/>
      <c r="U7" s="136"/>
    </row>
    <row r="8" spans="3:21" ht="15" customHeight="1" x14ac:dyDescent="0.25">
      <c r="C8" s="134"/>
      <c r="D8" s="135"/>
      <c r="E8" s="135"/>
      <c r="F8" s="135"/>
      <c r="G8" s="135"/>
      <c r="H8" s="135"/>
      <c r="I8" s="135"/>
      <c r="J8" s="135"/>
      <c r="K8" s="135"/>
      <c r="L8" s="135"/>
      <c r="M8" s="135"/>
      <c r="N8" s="135"/>
      <c r="O8" s="135"/>
      <c r="P8" s="135"/>
      <c r="Q8" s="135"/>
      <c r="R8" s="135"/>
      <c r="S8" s="135"/>
      <c r="T8" s="135"/>
      <c r="U8" s="136"/>
    </row>
    <row r="9" spans="3:21" ht="15" customHeight="1" x14ac:dyDescent="0.25">
      <c r="C9" s="134"/>
      <c r="D9" s="135"/>
      <c r="E9" s="135"/>
      <c r="F9" s="135"/>
      <c r="G9" s="135"/>
      <c r="H9" s="135"/>
      <c r="I9" s="135"/>
      <c r="J9" s="135"/>
      <c r="K9" s="135"/>
      <c r="L9" s="135"/>
      <c r="M9" s="135"/>
      <c r="N9" s="135"/>
      <c r="O9" s="135"/>
      <c r="P9" s="135"/>
      <c r="Q9" s="135"/>
      <c r="R9" s="135"/>
      <c r="S9" s="135"/>
      <c r="T9" s="135"/>
      <c r="U9" s="136"/>
    </row>
    <row r="10" spans="3:21" ht="15" customHeight="1" x14ac:dyDescent="0.25">
      <c r="C10" s="134"/>
      <c r="D10" s="135"/>
      <c r="E10" s="135"/>
      <c r="F10" s="135"/>
      <c r="G10" s="135"/>
      <c r="H10" s="135"/>
      <c r="I10" s="135"/>
      <c r="J10" s="135"/>
      <c r="K10" s="135"/>
      <c r="L10" s="135"/>
      <c r="M10" s="135"/>
      <c r="N10" s="135"/>
      <c r="O10" s="135"/>
      <c r="P10" s="135"/>
      <c r="Q10" s="135"/>
      <c r="R10" s="135"/>
      <c r="S10" s="135"/>
      <c r="T10" s="135"/>
      <c r="U10" s="136"/>
    </row>
    <row r="11" spans="3:21" ht="15" customHeight="1" x14ac:dyDescent="0.25">
      <c r="C11" s="134"/>
      <c r="D11" s="135"/>
      <c r="E11" s="135"/>
      <c r="F11" s="135"/>
      <c r="G11" s="135"/>
      <c r="H11" s="135"/>
      <c r="I11" s="135"/>
      <c r="J11" s="135"/>
      <c r="K11" s="135"/>
      <c r="L11" s="135"/>
      <c r="M11" s="135"/>
      <c r="N11" s="135"/>
      <c r="O11" s="135"/>
      <c r="P11" s="135"/>
      <c r="Q11" s="135"/>
      <c r="R11" s="135"/>
      <c r="S11" s="135"/>
      <c r="T11" s="135"/>
      <c r="U11" s="136"/>
    </row>
    <row r="12" spans="3:21" ht="15" customHeight="1" x14ac:dyDescent="0.25">
      <c r="C12" s="134"/>
      <c r="D12" s="135"/>
      <c r="E12" s="135"/>
      <c r="F12" s="135"/>
      <c r="G12" s="135"/>
      <c r="H12" s="135"/>
      <c r="I12" s="135"/>
      <c r="J12" s="135"/>
      <c r="K12" s="135"/>
      <c r="L12" s="135"/>
      <c r="M12" s="135"/>
      <c r="N12" s="135"/>
      <c r="O12" s="135"/>
      <c r="P12" s="135"/>
      <c r="Q12" s="135"/>
      <c r="R12" s="135"/>
      <c r="S12" s="135"/>
      <c r="T12" s="135"/>
      <c r="U12" s="136"/>
    </row>
    <row r="13" spans="3:21" ht="15.75" customHeight="1" x14ac:dyDescent="0.25">
      <c r="C13" s="134"/>
      <c r="D13" s="135"/>
      <c r="E13" s="135"/>
      <c r="F13" s="135"/>
      <c r="G13" s="135"/>
      <c r="H13" s="135"/>
      <c r="I13" s="135"/>
      <c r="J13" s="135"/>
      <c r="K13" s="135"/>
      <c r="L13" s="135"/>
      <c r="M13" s="135"/>
      <c r="N13" s="135"/>
      <c r="O13" s="135"/>
      <c r="P13" s="135"/>
      <c r="Q13" s="135"/>
      <c r="R13" s="135"/>
      <c r="S13" s="135"/>
      <c r="T13" s="135"/>
      <c r="U13" s="136"/>
    </row>
    <row r="14" spans="3:21" ht="15" customHeight="1" x14ac:dyDescent="0.25">
      <c r="C14" s="134"/>
      <c r="D14" s="135"/>
      <c r="E14" s="135"/>
      <c r="F14" s="135"/>
      <c r="G14" s="135"/>
      <c r="H14" s="135"/>
      <c r="I14" s="135"/>
      <c r="J14" s="135"/>
      <c r="K14" s="135"/>
      <c r="L14" s="135"/>
      <c r="M14" s="135"/>
      <c r="N14" s="135"/>
      <c r="O14" s="135"/>
      <c r="P14" s="135"/>
      <c r="Q14" s="135"/>
      <c r="R14" s="135"/>
      <c r="S14" s="135"/>
      <c r="T14" s="135"/>
      <c r="U14" s="136"/>
    </row>
    <row r="15" spans="3:21" ht="15" customHeight="1" x14ac:dyDescent="0.25">
      <c r="C15" s="134"/>
      <c r="D15" s="135"/>
      <c r="E15" s="135"/>
      <c r="F15" s="135"/>
      <c r="G15" s="135"/>
      <c r="H15" s="135"/>
      <c r="I15" s="135"/>
      <c r="J15" s="135"/>
      <c r="K15" s="135"/>
      <c r="L15" s="135"/>
      <c r="M15" s="135"/>
      <c r="N15" s="135"/>
      <c r="O15" s="135"/>
      <c r="P15" s="135"/>
      <c r="Q15" s="135"/>
      <c r="R15" s="135"/>
      <c r="S15" s="135"/>
      <c r="T15" s="135"/>
      <c r="U15" s="136"/>
    </row>
    <row r="16" spans="3:21" ht="15" customHeight="1" x14ac:dyDescent="0.25">
      <c r="C16" s="134"/>
      <c r="D16" s="135"/>
      <c r="E16" s="135"/>
      <c r="F16" s="135"/>
      <c r="G16" s="135"/>
      <c r="H16" s="135"/>
      <c r="I16" s="135"/>
      <c r="J16" s="135"/>
      <c r="K16" s="135"/>
      <c r="L16" s="135"/>
      <c r="M16" s="135"/>
      <c r="N16" s="135"/>
      <c r="O16" s="135"/>
      <c r="P16" s="135"/>
      <c r="Q16" s="135"/>
      <c r="R16" s="135"/>
      <c r="S16" s="135"/>
      <c r="T16" s="135"/>
      <c r="U16" s="136"/>
    </row>
    <row r="17" spans="3:21" ht="15" customHeight="1" x14ac:dyDescent="0.25">
      <c r="C17" s="134"/>
      <c r="D17" s="135"/>
      <c r="E17" s="135"/>
      <c r="F17" s="135"/>
      <c r="G17" s="135"/>
      <c r="H17" s="135"/>
      <c r="I17" s="135"/>
      <c r="J17" s="135"/>
      <c r="K17" s="135"/>
      <c r="L17" s="135"/>
      <c r="M17" s="135"/>
      <c r="N17" s="135"/>
      <c r="O17" s="135"/>
      <c r="P17" s="135"/>
      <c r="Q17" s="135"/>
      <c r="R17" s="135"/>
      <c r="S17" s="135"/>
      <c r="T17" s="135"/>
      <c r="U17" s="136"/>
    </row>
    <row r="18" spans="3:21" ht="15" customHeight="1" x14ac:dyDescent="0.25">
      <c r="C18" s="134"/>
      <c r="D18" s="135"/>
      <c r="E18" s="135"/>
      <c r="F18" s="135"/>
      <c r="G18" s="135"/>
      <c r="H18" s="135"/>
      <c r="I18" s="135"/>
      <c r="J18" s="135"/>
      <c r="K18" s="135"/>
      <c r="L18" s="135"/>
      <c r="M18" s="135"/>
      <c r="N18" s="135"/>
      <c r="O18" s="135"/>
      <c r="P18" s="135"/>
      <c r="Q18" s="135"/>
      <c r="R18" s="135"/>
      <c r="S18" s="135"/>
      <c r="T18" s="135"/>
      <c r="U18" s="136"/>
    </row>
    <row r="19" spans="3:21" ht="15" customHeight="1" x14ac:dyDescent="0.25">
      <c r="C19" s="134"/>
      <c r="D19" s="135"/>
      <c r="E19" s="135"/>
      <c r="F19" s="135"/>
      <c r="G19" s="135"/>
      <c r="H19" s="135"/>
      <c r="I19" s="135"/>
      <c r="J19" s="135"/>
      <c r="K19" s="135"/>
      <c r="L19" s="135"/>
      <c r="M19" s="135"/>
      <c r="N19" s="135"/>
      <c r="O19" s="135"/>
      <c r="P19" s="135"/>
      <c r="Q19" s="135"/>
      <c r="R19" s="135"/>
      <c r="S19" s="135"/>
      <c r="T19" s="135"/>
      <c r="U19" s="136"/>
    </row>
    <row r="20" spans="3:21" ht="15" customHeight="1" x14ac:dyDescent="0.25">
      <c r="C20" s="134"/>
      <c r="D20" s="135"/>
      <c r="E20" s="135"/>
      <c r="F20" s="135"/>
      <c r="G20" s="135"/>
      <c r="H20" s="135"/>
      <c r="I20" s="135"/>
      <c r="J20" s="135"/>
      <c r="K20" s="135"/>
      <c r="L20" s="135"/>
      <c r="M20" s="135"/>
      <c r="N20" s="135"/>
      <c r="O20" s="135"/>
      <c r="P20" s="135"/>
      <c r="Q20" s="135"/>
      <c r="R20" s="135"/>
      <c r="S20" s="135"/>
      <c r="T20" s="135"/>
      <c r="U20" s="136"/>
    </row>
    <row r="21" spans="3:21" ht="15" customHeight="1" x14ac:dyDescent="0.25">
      <c r="C21" s="134"/>
      <c r="D21" s="135"/>
      <c r="E21" s="135"/>
      <c r="F21" s="135"/>
      <c r="G21" s="135"/>
      <c r="H21" s="135"/>
      <c r="I21" s="135"/>
      <c r="J21" s="135"/>
      <c r="K21" s="135"/>
      <c r="L21" s="135"/>
      <c r="M21" s="135"/>
      <c r="N21" s="135"/>
      <c r="O21" s="135"/>
      <c r="P21" s="135"/>
      <c r="Q21" s="135"/>
      <c r="R21" s="135"/>
      <c r="S21" s="135"/>
      <c r="T21" s="135"/>
      <c r="U21" s="136"/>
    </row>
    <row r="22" spans="3:21" ht="15" customHeight="1" x14ac:dyDescent="0.25">
      <c r="C22" s="134"/>
      <c r="D22" s="135"/>
      <c r="E22" s="135"/>
      <c r="F22" s="135"/>
      <c r="G22" s="135"/>
      <c r="H22" s="135"/>
      <c r="I22" s="135"/>
      <c r="J22" s="135"/>
      <c r="K22" s="135"/>
      <c r="L22" s="135"/>
      <c r="M22" s="135"/>
      <c r="N22" s="135"/>
      <c r="O22" s="135"/>
      <c r="P22" s="135"/>
      <c r="Q22" s="135"/>
      <c r="R22" s="135"/>
      <c r="S22" s="135"/>
      <c r="T22" s="135"/>
      <c r="U22" s="136"/>
    </row>
    <row r="23" spans="3:21" ht="15" customHeight="1" x14ac:dyDescent="0.25">
      <c r="C23" s="134"/>
      <c r="D23" s="135"/>
      <c r="E23" s="135"/>
      <c r="F23" s="135"/>
      <c r="G23" s="135"/>
      <c r="H23" s="135"/>
      <c r="I23" s="135"/>
      <c r="J23" s="135"/>
      <c r="K23" s="135"/>
      <c r="L23" s="135"/>
      <c r="M23" s="135"/>
      <c r="N23" s="135"/>
      <c r="O23" s="135"/>
      <c r="P23" s="135"/>
      <c r="Q23" s="135"/>
      <c r="R23" s="135"/>
      <c r="S23" s="135"/>
      <c r="T23" s="135"/>
      <c r="U23" s="136"/>
    </row>
    <row r="24" spans="3:21" ht="15" customHeight="1" x14ac:dyDescent="0.25">
      <c r="C24" s="134"/>
      <c r="D24" s="135"/>
      <c r="E24" s="135"/>
      <c r="F24" s="135"/>
      <c r="G24" s="135"/>
      <c r="H24" s="135"/>
      <c r="I24" s="135"/>
      <c r="J24" s="135"/>
      <c r="K24" s="135"/>
      <c r="L24" s="135"/>
      <c r="M24" s="135"/>
      <c r="N24" s="135"/>
      <c r="O24" s="135"/>
      <c r="P24" s="135"/>
      <c r="Q24" s="135"/>
      <c r="R24" s="135"/>
      <c r="S24" s="135"/>
      <c r="T24" s="135"/>
      <c r="U24" s="136"/>
    </row>
    <row r="25" spans="3:21" ht="15" customHeight="1" x14ac:dyDescent="0.25">
      <c r="C25" s="134"/>
      <c r="D25" s="135"/>
      <c r="E25" s="135"/>
      <c r="F25" s="135"/>
      <c r="G25" s="135"/>
      <c r="H25" s="135"/>
      <c r="I25" s="135"/>
      <c r="J25" s="135"/>
      <c r="K25" s="135"/>
      <c r="L25" s="135"/>
      <c r="M25" s="135"/>
      <c r="N25" s="135"/>
      <c r="O25" s="135"/>
      <c r="P25" s="135"/>
      <c r="Q25" s="135"/>
      <c r="R25" s="135"/>
      <c r="S25" s="135"/>
      <c r="T25" s="135"/>
      <c r="U25" s="136"/>
    </row>
    <row r="26" spans="3:21" ht="15" customHeight="1" x14ac:dyDescent="0.25">
      <c r="C26" s="134"/>
      <c r="D26" s="135"/>
      <c r="E26" s="135"/>
      <c r="F26" s="135"/>
      <c r="G26" s="135"/>
      <c r="H26" s="135"/>
      <c r="I26" s="135"/>
      <c r="J26" s="135"/>
      <c r="K26" s="135"/>
      <c r="L26" s="135"/>
      <c r="M26" s="135"/>
      <c r="N26" s="135"/>
      <c r="O26" s="135"/>
      <c r="P26" s="135"/>
      <c r="Q26" s="135"/>
      <c r="R26" s="135"/>
      <c r="S26" s="135"/>
      <c r="T26" s="135"/>
      <c r="U26" s="136"/>
    </row>
    <row r="27" spans="3:21" ht="15" customHeight="1" x14ac:dyDescent="0.25">
      <c r="C27" s="134"/>
      <c r="D27" s="135"/>
      <c r="E27" s="135"/>
      <c r="F27" s="135"/>
      <c r="G27" s="135"/>
      <c r="H27" s="135"/>
      <c r="I27" s="135"/>
      <c r="J27" s="135"/>
      <c r="K27" s="135"/>
      <c r="L27" s="135"/>
      <c r="M27" s="135"/>
      <c r="N27" s="135"/>
      <c r="O27" s="135"/>
      <c r="P27" s="135"/>
      <c r="Q27" s="135"/>
      <c r="R27" s="135"/>
      <c r="S27" s="135"/>
      <c r="T27" s="135"/>
      <c r="U27" s="136"/>
    </row>
    <row r="28" spans="3:21" ht="15" customHeight="1" x14ac:dyDescent="0.25">
      <c r="C28" s="134"/>
      <c r="D28" s="135"/>
      <c r="E28" s="135"/>
      <c r="F28" s="135"/>
      <c r="G28" s="135"/>
      <c r="H28" s="135"/>
      <c r="I28" s="135"/>
      <c r="J28" s="135"/>
      <c r="K28" s="135"/>
      <c r="L28" s="135"/>
      <c r="M28" s="135"/>
      <c r="N28" s="135"/>
      <c r="O28" s="135"/>
      <c r="P28" s="135"/>
      <c r="Q28" s="135"/>
      <c r="R28" s="135"/>
      <c r="S28" s="135"/>
      <c r="T28" s="135"/>
      <c r="U28" s="136"/>
    </row>
    <row r="29" spans="3:21" ht="15" customHeight="1" x14ac:dyDescent="0.25">
      <c r="C29" s="134"/>
      <c r="D29" s="135"/>
      <c r="E29" s="135"/>
      <c r="F29" s="135"/>
      <c r="G29" s="135"/>
      <c r="H29" s="135"/>
      <c r="I29" s="135"/>
      <c r="J29" s="135"/>
      <c r="K29" s="135"/>
      <c r="L29" s="135"/>
      <c r="M29" s="135"/>
      <c r="N29" s="135"/>
      <c r="O29" s="135"/>
      <c r="P29" s="135"/>
      <c r="Q29" s="135"/>
      <c r="R29" s="135"/>
      <c r="S29" s="135"/>
      <c r="T29" s="135"/>
      <c r="U29" s="136"/>
    </row>
    <row r="30" spans="3:21" ht="15" customHeight="1" x14ac:dyDescent="0.25">
      <c r="C30" s="134"/>
      <c r="D30" s="135"/>
      <c r="E30" s="135"/>
      <c r="F30" s="135"/>
      <c r="G30" s="135"/>
      <c r="H30" s="135"/>
      <c r="I30" s="135"/>
      <c r="J30" s="135"/>
      <c r="K30" s="135"/>
      <c r="L30" s="135"/>
      <c r="M30" s="135"/>
      <c r="N30" s="135"/>
      <c r="O30" s="135"/>
      <c r="P30" s="135"/>
      <c r="Q30" s="135"/>
      <c r="R30" s="135"/>
      <c r="S30" s="135"/>
      <c r="T30" s="135"/>
      <c r="U30" s="136"/>
    </row>
    <row r="31" spans="3:21" ht="15" customHeight="1" x14ac:dyDescent="0.25">
      <c r="C31" s="134"/>
      <c r="D31" s="135"/>
      <c r="E31" s="135"/>
      <c r="F31" s="135"/>
      <c r="G31" s="135"/>
      <c r="H31" s="135"/>
      <c r="I31" s="135"/>
      <c r="J31" s="135"/>
      <c r="K31" s="135"/>
      <c r="L31" s="135"/>
      <c r="M31" s="135"/>
      <c r="N31" s="135"/>
      <c r="O31" s="135"/>
      <c r="P31" s="135"/>
      <c r="Q31" s="135"/>
      <c r="R31" s="135"/>
      <c r="S31" s="135"/>
      <c r="T31" s="135"/>
      <c r="U31" s="136"/>
    </row>
    <row r="32" spans="3:21" ht="15" customHeight="1" x14ac:dyDescent="0.25">
      <c r="C32" s="134"/>
      <c r="D32" s="135"/>
      <c r="E32" s="135"/>
      <c r="F32" s="135"/>
      <c r="G32" s="135"/>
      <c r="H32" s="135"/>
      <c r="I32" s="135"/>
      <c r="J32" s="135"/>
      <c r="K32" s="135"/>
      <c r="L32" s="135"/>
      <c r="M32" s="135"/>
      <c r="N32" s="135"/>
      <c r="O32" s="135"/>
      <c r="P32" s="135"/>
      <c r="Q32" s="135"/>
      <c r="R32" s="135"/>
      <c r="S32" s="135"/>
      <c r="T32" s="135"/>
      <c r="U32" s="136"/>
    </row>
    <row r="33" spans="3:21" ht="15" customHeight="1" x14ac:dyDescent="0.25">
      <c r="C33" s="137"/>
      <c r="D33" s="138"/>
      <c r="E33" s="138"/>
      <c r="F33" s="138"/>
      <c r="G33" s="138"/>
      <c r="H33" s="138"/>
      <c r="I33" s="138"/>
      <c r="J33" s="138"/>
      <c r="K33" s="138"/>
      <c r="L33" s="138"/>
      <c r="M33" s="138"/>
      <c r="N33" s="138"/>
      <c r="O33" s="138"/>
      <c r="P33" s="138"/>
      <c r="Q33" s="138"/>
      <c r="R33" s="138"/>
      <c r="S33" s="138"/>
      <c r="T33" s="138"/>
      <c r="U33" s="139"/>
    </row>
    <row r="34" spans="3:21" ht="15" customHeight="1" x14ac:dyDescent="0.25">
      <c r="C34" s="46"/>
      <c r="D34" s="46"/>
      <c r="E34" s="46"/>
      <c r="F34" s="46"/>
      <c r="G34" s="46"/>
      <c r="H34" s="46"/>
      <c r="I34" s="46"/>
      <c r="J34" s="46"/>
      <c r="K34" s="46"/>
      <c r="L34" s="46"/>
      <c r="M34" s="46"/>
      <c r="N34" s="46"/>
      <c r="O34" s="46"/>
      <c r="P34" s="46"/>
      <c r="Q34" s="46"/>
      <c r="R34" s="46"/>
      <c r="S34" s="46"/>
      <c r="T34" s="46"/>
      <c r="U34" s="46"/>
    </row>
    <row r="35" spans="3:21" ht="15" customHeight="1" x14ac:dyDescent="0.25">
      <c r="C35" s="44"/>
      <c r="D35" s="44"/>
      <c r="E35" s="44"/>
      <c r="F35" s="44"/>
      <c r="G35" s="44"/>
      <c r="H35" s="44"/>
      <c r="I35" s="44"/>
      <c r="J35" s="44"/>
      <c r="K35" s="44"/>
      <c r="L35" s="44"/>
      <c r="M35" s="44"/>
      <c r="N35" s="44"/>
      <c r="O35" s="44"/>
      <c r="P35" s="44"/>
      <c r="Q35" s="44"/>
      <c r="R35" s="44"/>
      <c r="S35" s="44"/>
      <c r="T35" s="44"/>
      <c r="U35" s="44"/>
    </row>
    <row r="36" spans="3:21" ht="15" customHeight="1" x14ac:dyDescent="0.25">
      <c r="C36" s="44"/>
      <c r="D36" s="44"/>
      <c r="E36" s="44"/>
      <c r="F36" s="44"/>
      <c r="G36" s="44"/>
      <c r="H36" s="44"/>
      <c r="I36" s="44"/>
      <c r="J36" s="44"/>
      <c r="K36" s="44"/>
      <c r="L36" s="44"/>
      <c r="M36" s="44"/>
      <c r="N36" s="44"/>
      <c r="O36" s="44"/>
      <c r="P36" s="44"/>
      <c r="Q36" s="44"/>
      <c r="R36" s="44"/>
      <c r="S36" s="44"/>
      <c r="T36" s="44"/>
      <c r="U36" s="44"/>
    </row>
    <row r="37" spans="3:21" ht="15" customHeight="1" x14ac:dyDescent="0.25">
      <c r="C37" s="44"/>
      <c r="D37" s="44"/>
      <c r="E37" s="44"/>
      <c r="F37" s="44"/>
      <c r="G37" s="44"/>
      <c r="H37" s="44"/>
      <c r="I37" s="44"/>
      <c r="J37" s="44"/>
      <c r="K37" s="44"/>
      <c r="L37" s="44"/>
      <c r="M37" s="44"/>
      <c r="N37" s="44"/>
      <c r="O37" s="44"/>
      <c r="P37" s="44"/>
      <c r="Q37" s="44"/>
      <c r="R37" s="44"/>
      <c r="S37" s="44"/>
      <c r="T37" s="44"/>
      <c r="U37" s="44"/>
    </row>
    <row r="38" spans="3:21" ht="15" customHeight="1" x14ac:dyDescent="0.25">
      <c r="C38" s="44"/>
      <c r="D38" s="44"/>
      <c r="E38" s="44"/>
      <c r="F38" s="44"/>
      <c r="G38" s="44"/>
      <c r="H38" s="44"/>
      <c r="I38" s="44"/>
      <c r="J38" s="44"/>
      <c r="K38" s="44"/>
      <c r="L38" s="44"/>
      <c r="M38" s="44"/>
      <c r="N38" s="44"/>
      <c r="O38" s="44"/>
      <c r="P38" s="44"/>
      <c r="Q38" s="44"/>
      <c r="R38" s="44"/>
      <c r="S38" s="44"/>
      <c r="T38" s="44"/>
      <c r="U38" s="44"/>
    </row>
    <row r="39" spans="3:21" ht="15" customHeight="1" x14ac:dyDescent="0.25">
      <c r="C39" s="44"/>
      <c r="D39" s="44"/>
      <c r="E39" s="44"/>
      <c r="F39" s="44"/>
      <c r="G39" s="44"/>
      <c r="H39" s="44"/>
      <c r="I39" s="44"/>
      <c r="J39" s="44"/>
      <c r="K39" s="44"/>
      <c r="L39" s="44"/>
      <c r="M39" s="44"/>
      <c r="N39" s="44"/>
      <c r="O39" s="44"/>
      <c r="P39" s="44"/>
      <c r="Q39" s="44"/>
      <c r="R39" s="44"/>
      <c r="S39" s="44"/>
      <c r="T39" s="44"/>
      <c r="U39" s="44"/>
    </row>
    <row r="40" spans="3:21" ht="15" customHeight="1" x14ac:dyDescent="0.25">
      <c r="C40" s="44"/>
      <c r="D40" s="44"/>
      <c r="E40" s="44"/>
      <c r="F40" s="44"/>
      <c r="G40" s="44"/>
      <c r="H40" s="44"/>
      <c r="I40" s="44"/>
      <c r="J40" s="44"/>
      <c r="K40" s="44"/>
      <c r="L40" s="44"/>
      <c r="M40" s="44"/>
      <c r="N40" s="44"/>
      <c r="O40" s="44"/>
      <c r="P40" s="44"/>
      <c r="Q40" s="44"/>
      <c r="R40" s="44"/>
      <c r="S40" s="44"/>
      <c r="T40" s="44"/>
      <c r="U40" s="44"/>
    </row>
    <row r="41" spans="3:21" ht="15" customHeight="1" x14ac:dyDescent="0.25">
      <c r="C41" s="44"/>
      <c r="D41" s="44"/>
      <c r="E41" s="44"/>
      <c r="F41" s="44"/>
      <c r="G41" s="44"/>
      <c r="H41" s="44"/>
      <c r="I41" s="44"/>
      <c r="J41" s="44"/>
      <c r="K41" s="44"/>
      <c r="L41" s="44"/>
      <c r="M41" s="44"/>
      <c r="N41" s="44"/>
      <c r="O41" s="44"/>
      <c r="P41" s="44"/>
      <c r="Q41" s="44"/>
      <c r="R41" s="44"/>
      <c r="S41" s="44"/>
      <c r="T41" s="44"/>
      <c r="U41" s="44"/>
    </row>
    <row r="42" spans="3:21" ht="15" customHeight="1" x14ac:dyDescent="0.25">
      <c r="C42" s="44"/>
      <c r="D42" s="44"/>
      <c r="E42" s="44"/>
      <c r="F42" s="44"/>
      <c r="G42" s="44"/>
      <c r="H42" s="44"/>
      <c r="I42" s="44"/>
      <c r="J42" s="44"/>
      <c r="K42" s="44"/>
      <c r="L42" s="44"/>
      <c r="M42" s="44"/>
      <c r="N42" s="44"/>
      <c r="O42" s="44"/>
      <c r="P42" s="44"/>
      <c r="Q42" s="44"/>
      <c r="R42" s="44"/>
      <c r="S42" s="44"/>
      <c r="T42" s="44"/>
      <c r="U42" s="44"/>
    </row>
    <row r="43" spans="3:21" ht="15" customHeight="1" x14ac:dyDescent="0.25">
      <c r="C43" s="44"/>
      <c r="D43" s="44"/>
      <c r="E43" s="44"/>
      <c r="F43" s="44"/>
      <c r="G43" s="44"/>
      <c r="H43" s="44"/>
      <c r="I43" s="44"/>
      <c r="J43" s="44"/>
      <c r="K43" s="44"/>
      <c r="L43" s="44"/>
      <c r="M43" s="44"/>
      <c r="N43" s="44"/>
      <c r="O43" s="44"/>
      <c r="P43" s="44"/>
      <c r="Q43" s="44"/>
      <c r="R43" s="44"/>
      <c r="S43" s="44"/>
      <c r="T43" s="44"/>
      <c r="U43" s="44"/>
    </row>
    <row r="44" spans="3:21" ht="15" customHeight="1" x14ac:dyDescent="0.25">
      <c r="C44" s="44"/>
      <c r="D44" s="44"/>
      <c r="E44" s="44"/>
      <c r="F44" s="44"/>
      <c r="G44" s="44"/>
      <c r="H44" s="44"/>
      <c r="I44" s="44"/>
      <c r="J44" s="44"/>
      <c r="K44" s="44"/>
      <c r="L44" s="44"/>
      <c r="M44" s="44"/>
      <c r="N44" s="44"/>
      <c r="O44" s="44"/>
      <c r="P44" s="44"/>
      <c r="Q44" s="44"/>
      <c r="R44" s="44"/>
      <c r="S44" s="44"/>
      <c r="T44" s="44"/>
      <c r="U44" s="44"/>
    </row>
    <row r="45" spans="3:21" ht="15" customHeight="1" x14ac:dyDescent="0.25">
      <c r="C45" s="44"/>
      <c r="D45" s="44"/>
      <c r="E45" s="44"/>
      <c r="F45" s="44"/>
      <c r="G45" s="44"/>
      <c r="H45" s="44"/>
      <c r="I45" s="44"/>
      <c r="J45" s="44"/>
      <c r="K45" s="44"/>
      <c r="L45" s="44"/>
      <c r="M45" s="44"/>
      <c r="N45" s="44"/>
      <c r="O45" s="44"/>
      <c r="P45" s="44"/>
      <c r="Q45" s="44"/>
      <c r="R45" s="44"/>
      <c r="S45" s="44"/>
      <c r="T45" s="44"/>
      <c r="U45" s="44"/>
    </row>
    <row r="46" spans="3:21" ht="15" customHeight="1" x14ac:dyDescent="0.25">
      <c r="C46" s="44"/>
      <c r="D46" s="44"/>
      <c r="E46" s="44"/>
      <c r="F46" s="44"/>
      <c r="G46" s="44"/>
      <c r="H46" s="44"/>
      <c r="I46" s="44"/>
      <c r="J46" s="44"/>
      <c r="K46" s="44"/>
      <c r="L46" s="44"/>
      <c r="M46" s="44"/>
      <c r="N46" s="44"/>
      <c r="O46" s="44"/>
      <c r="P46" s="44"/>
      <c r="Q46" s="44"/>
      <c r="R46" s="44"/>
      <c r="S46" s="44"/>
      <c r="T46" s="44"/>
      <c r="U46" s="44"/>
    </row>
    <row r="47" spans="3:21" ht="15" customHeight="1" x14ac:dyDescent="0.25">
      <c r="C47" s="44"/>
      <c r="D47" s="44"/>
      <c r="E47" s="44"/>
      <c r="F47" s="44"/>
      <c r="G47" s="44"/>
      <c r="H47" s="44"/>
      <c r="I47" s="44"/>
      <c r="J47" s="44"/>
      <c r="K47" s="44"/>
      <c r="L47" s="44"/>
      <c r="M47" s="44"/>
      <c r="N47" s="44"/>
      <c r="O47" s="44"/>
      <c r="P47" s="44"/>
      <c r="Q47" s="44"/>
      <c r="R47" s="44"/>
      <c r="S47" s="44"/>
      <c r="T47" s="44"/>
      <c r="U47" s="44"/>
    </row>
    <row r="48" spans="3:21" ht="15" customHeight="1" x14ac:dyDescent="0.25">
      <c r="C48" s="44"/>
      <c r="D48" s="44"/>
      <c r="E48" s="44"/>
      <c r="F48" s="44"/>
      <c r="G48" s="44"/>
      <c r="H48" s="44"/>
      <c r="I48" s="44"/>
      <c r="J48" s="44"/>
      <c r="K48" s="44"/>
      <c r="L48" s="44"/>
      <c r="M48" s="44"/>
      <c r="N48" s="44"/>
      <c r="O48" s="44"/>
      <c r="P48" s="44"/>
      <c r="Q48" s="44"/>
      <c r="R48" s="44"/>
      <c r="S48" s="44"/>
      <c r="T48" s="44"/>
      <c r="U48" s="44"/>
    </row>
    <row r="49" spans="3:21" ht="15" customHeight="1" x14ac:dyDescent="0.25">
      <c r="C49" s="44"/>
      <c r="D49" s="44"/>
      <c r="E49" s="44"/>
      <c r="F49" s="44"/>
      <c r="G49" s="44"/>
      <c r="H49" s="44"/>
      <c r="I49" s="44"/>
      <c r="J49" s="44"/>
      <c r="K49" s="44"/>
      <c r="L49" s="44"/>
      <c r="M49" s="44"/>
      <c r="N49" s="44"/>
      <c r="O49" s="44"/>
      <c r="P49" s="44"/>
      <c r="Q49" s="44"/>
      <c r="R49" s="44"/>
      <c r="S49" s="44"/>
      <c r="T49" s="44"/>
      <c r="U49" s="44"/>
    </row>
    <row r="50" spans="3:21" ht="15" customHeight="1" x14ac:dyDescent="0.25">
      <c r="C50" s="44"/>
      <c r="D50" s="44"/>
      <c r="E50" s="44"/>
      <c r="F50" s="44"/>
      <c r="G50" s="44"/>
      <c r="H50" s="44"/>
      <c r="I50" s="44"/>
      <c r="J50" s="44"/>
      <c r="K50" s="44"/>
      <c r="L50" s="44"/>
      <c r="M50" s="44"/>
      <c r="N50" s="44"/>
      <c r="O50" s="44"/>
      <c r="P50" s="44"/>
      <c r="Q50" s="44"/>
      <c r="R50" s="44"/>
      <c r="S50" s="44"/>
      <c r="T50" s="44"/>
      <c r="U50" s="44"/>
    </row>
    <row r="51" spans="3:21" ht="15" customHeight="1" x14ac:dyDescent="0.25">
      <c r="C51" s="44"/>
      <c r="D51" s="44"/>
      <c r="E51" s="44"/>
      <c r="F51" s="44"/>
      <c r="G51" s="44"/>
      <c r="H51" s="44"/>
      <c r="I51" s="44"/>
      <c r="J51" s="44"/>
      <c r="K51" s="44"/>
      <c r="L51" s="44"/>
      <c r="M51" s="44"/>
      <c r="N51" s="44"/>
      <c r="O51" s="44"/>
      <c r="P51" s="44"/>
      <c r="Q51" s="44"/>
      <c r="R51" s="44"/>
      <c r="S51" s="44"/>
      <c r="T51" s="44"/>
      <c r="U51" s="44"/>
    </row>
    <row r="52" spans="3:21" ht="15" customHeight="1" x14ac:dyDescent="0.25">
      <c r="C52" s="44"/>
      <c r="D52" s="44"/>
      <c r="E52" s="44"/>
      <c r="F52" s="44"/>
      <c r="G52" s="44"/>
      <c r="H52" s="44"/>
      <c r="I52" s="44"/>
      <c r="J52" s="44"/>
      <c r="K52" s="44"/>
      <c r="L52" s="44"/>
      <c r="M52" s="44"/>
      <c r="N52" s="44"/>
      <c r="O52" s="44"/>
      <c r="P52" s="44"/>
      <c r="Q52" s="44"/>
      <c r="R52" s="44"/>
      <c r="S52" s="44"/>
      <c r="T52" s="44"/>
      <c r="U52" s="44"/>
    </row>
    <row r="53" spans="3:21" ht="15" customHeight="1" x14ac:dyDescent="0.25">
      <c r="C53" s="44"/>
      <c r="D53" s="44"/>
      <c r="E53" s="44"/>
      <c r="F53" s="44"/>
      <c r="G53" s="44"/>
      <c r="H53" s="44"/>
      <c r="I53" s="44"/>
      <c r="J53" s="44"/>
      <c r="K53" s="44"/>
      <c r="L53" s="44"/>
      <c r="M53" s="44"/>
      <c r="N53" s="44"/>
      <c r="O53" s="44"/>
      <c r="P53" s="44"/>
      <c r="Q53" s="44"/>
      <c r="R53" s="44"/>
      <c r="S53" s="44"/>
      <c r="T53" s="44"/>
      <c r="U53" s="44"/>
    </row>
    <row r="54" spans="3:21" ht="15" customHeight="1" x14ac:dyDescent="0.25">
      <c r="C54" s="44"/>
      <c r="D54" s="44"/>
      <c r="E54" s="44"/>
      <c r="F54" s="44"/>
      <c r="G54" s="44"/>
      <c r="H54" s="44"/>
      <c r="I54" s="44"/>
      <c r="J54" s="44"/>
      <c r="K54" s="44"/>
      <c r="L54" s="44"/>
      <c r="M54" s="44"/>
      <c r="N54" s="44"/>
      <c r="O54" s="44"/>
      <c r="P54" s="44"/>
      <c r="Q54" s="44"/>
      <c r="R54" s="44"/>
      <c r="S54" s="44"/>
      <c r="T54" s="44"/>
      <c r="U54" s="44"/>
    </row>
    <row r="55" spans="3:21" ht="15" customHeight="1" x14ac:dyDescent="0.25">
      <c r="C55" s="44"/>
      <c r="D55" s="44"/>
      <c r="E55" s="44"/>
      <c r="F55" s="44"/>
      <c r="G55" s="44"/>
      <c r="H55" s="44"/>
      <c r="I55" s="44"/>
      <c r="J55" s="44"/>
      <c r="K55" s="44"/>
      <c r="L55" s="44"/>
      <c r="M55" s="44"/>
      <c r="N55" s="44"/>
      <c r="O55" s="44"/>
      <c r="P55" s="44"/>
      <c r="Q55" s="44"/>
      <c r="R55" s="44"/>
      <c r="S55" s="44"/>
      <c r="T55" s="44"/>
      <c r="U55" s="44"/>
    </row>
    <row r="56" spans="3:21" ht="15" customHeight="1" x14ac:dyDescent="0.25">
      <c r="C56" s="44"/>
      <c r="D56" s="44"/>
      <c r="E56" s="44"/>
      <c r="F56" s="44"/>
      <c r="G56" s="44"/>
      <c r="H56" s="44"/>
      <c r="I56" s="44"/>
      <c r="J56" s="44"/>
      <c r="K56" s="44"/>
      <c r="L56" s="44"/>
      <c r="M56" s="44"/>
      <c r="N56" s="44"/>
      <c r="O56" s="44"/>
      <c r="P56" s="44"/>
      <c r="Q56" s="44"/>
      <c r="R56" s="44"/>
      <c r="S56" s="44"/>
      <c r="T56" s="44"/>
      <c r="U56" s="44"/>
    </row>
    <row r="57" spans="3:21" ht="15" customHeight="1" x14ac:dyDescent="0.25">
      <c r="C57" s="44"/>
      <c r="D57" s="44"/>
      <c r="E57" s="44"/>
      <c r="F57" s="44"/>
      <c r="G57" s="44"/>
      <c r="H57" s="44"/>
      <c r="I57" s="44"/>
      <c r="J57" s="44"/>
      <c r="K57" s="44"/>
      <c r="L57" s="44"/>
      <c r="M57" s="44"/>
      <c r="N57" s="44"/>
      <c r="O57" s="44"/>
      <c r="P57" s="44"/>
      <c r="Q57" s="44"/>
      <c r="R57" s="44"/>
      <c r="S57" s="44"/>
      <c r="T57" s="44"/>
      <c r="U57" s="44"/>
    </row>
    <row r="58" spans="3:21" ht="15" customHeight="1" x14ac:dyDescent="0.25">
      <c r="C58" s="44"/>
      <c r="D58" s="44"/>
      <c r="E58" s="44"/>
      <c r="F58" s="44"/>
      <c r="G58" s="44"/>
      <c r="H58" s="44"/>
      <c r="I58" s="44"/>
      <c r="J58" s="44"/>
      <c r="K58" s="44"/>
      <c r="L58" s="44"/>
      <c r="M58" s="44"/>
      <c r="N58" s="44"/>
      <c r="O58" s="44"/>
      <c r="P58" s="44"/>
      <c r="Q58" s="44"/>
      <c r="R58" s="44"/>
      <c r="S58" s="44"/>
      <c r="T58" s="44"/>
      <c r="U58" s="44"/>
    </row>
    <row r="59" spans="3:21" ht="15" customHeight="1" x14ac:dyDescent="0.25">
      <c r="C59" s="44"/>
      <c r="D59" s="44"/>
      <c r="E59" s="44"/>
      <c r="F59" s="44"/>
      <c r="G59" s="44"/>
      <c r="H59" s="44"/>
      <c r="I59" s="44"/>
      <c r="J59" s="44"/>
      <c r="K59" s="44"/>
      <c r="L59" s="44"/>
      <c r="M59" s="44"/>
      <c r="N59" s="44"/>
      <c r="O59" s="44"/>
      <c r="P59" s="44"/>
      <c r="Q59" s="44"/>
      <c r="R59" s="44"/>
      <c r="S59" s="44"/>
      <c r="T59" s="44"/>
      <c r="U59" s="44"/>
    </row>
    <row r="60" spans="3:21" ht="15" customHeight="1" x14ac:dyDescent="0.25">
      <c r="C60" s="44"/>
      <c r="D60" s="44"/>
      <c r="E60" s="44"/>
      <c r="F60" s="44"/>
      <c r="G60" s="44"/>
      <c r="H60" s="44"/>
      <c r="I60" s="44"/>
      <c r="J60" s="44"/>
      <c r="K60" s="44"/>
      <c r="L60" s="44"/>
      <c r="M60" s="44"/>
      <c r="N60" s="44"/>
      <c r="O60" s="44"/>
      <c r="P60" s="44"/>
      <c r="Q60" s="44"/>
      <c r="R60" s="44"/>
      <c r="S60" s="44"/>
      <c r="T60" s="44"/>
      <c r="U60" s="44"/>
    </row>
    <row r="61" spans="3:21" ht="15" customHeight="1" x14ac:dyDescent="0.25">
      <c r="C61" s="44"/>
      <c r="D61" s="44"/>
      <c r="E61" s="44"/>
      <c r="F61" s="44"/>
      <c r="G61" s="44"/>
      <c r="H61" s="44"/>
      <c r="I61" s="44"/>
      <c r="J61" s="44"/>
      <c r="K61" s="44"/>
      <c r="L61" s="44"/>
      <c r="M61" s="44"/>
      <c r="N61" s="44"/>
      <c r="O61" s="44"/>
      <c r="P61" s="44"/>
      <c r="Q61" s="44"/>
      <c r="R61" s="44"/>
      <c r="S61" s="44"/>
      <c r="T61" s="44"/>
      <c r="U61" s="44"/>
    </row>
    <row r="62" spans="3:21" ht="15" customHeight="1" x14ac:dyDescent="0.25">
      <c r="C62" s="44"/>
      <c r="D62" s="44"/>
      <c r="E62" s="44"/>
      <c r="F62" s="44"/>
      <c r="G62" s="44"/>
      <c r="H62" s="44"/>
      <c r="I62" s="44"/>
      <c r="J62" s="44"/>
      <c r="K62" s="44"/>
      <c r="L62" s="44"/>
      <c r="M62" s="44"/>
      <c r="N62" s="44"/>
      <c r="O62" s="44"/>
      <c r="P62" s="44"/>
      <c r="Q62" s="44"/>
      <c r="R62" s="44"/>
      <c r="S62" s="44"/>
      <c r="T62" s="44"/>
      <c r="U62" s="44"/>
    </row>
    <row r="63" spans="3:21" ht="15" customHeight="1" x14ac:dyDescent="0.25">
      <c r="C63" s="44"/>
      <c r="D63" s="44"/>
      <c r="E63" s="44"/>
      <c r="F63" s="44"/>
      <c r="G63" s="44"/>
      <c r="H63" s="44"/>
      <c r="I63" s="44"/>
      <c r="J63" s="44"/>
      <c r="K63" s="44"/>
      <c r="L63" s="44"/>
      <c r="M63" s="44"/>
      <c r="N63" s="44"/>
      <c r="O63" s="44"/>
      <c r="P63" s="44"/>
      <c r="Q63" s="44"/>
      <c r="R63" s="44"/>
      <c r="S63" s="44"/>
      <c r="T63" s="44"/>
      <c r="U63" s="44"/>
    </row>
    <row r="64" spans="3:21" ht="15" customHeight="1" x14ac:dyDescent="0.25">
      <c r="C64" s="44"/>
      <c r="D64" s="44"/>
      <c r="E64" s="44"/>
      <c r="F64" s="44"/>
      <c r="G64" s="44"/>
      <c r="H64" s="44"/>
      <c r="I64" s="44"/>
      <c r="J64" s="44"/>
      <c r="K64" s="44"/>
      <c r="L64" s="44"/>
      <c r="M64" s="44"/>
      <c r="N64" s="44"/>
      <c r="O64" s="44"/>
      <c r="P64" s="44"/>
      <c r="Q64" s="44"/>
      <c r="R64" s="44"/>
      <c r="S64" s="44"/>
      <c r="T64" s="44"/>
      <c r="U64" s="44"/>
    </row>
    <row r="65" spans="3:21" ht="15" customHeight="1" x14ac:dyDescent="0.25">
      <c r="C65" s="44"/>
      <c r="D65" s="44"/>
      <c r="E65" s="44"/>
      <c r="F65" s="44"/>
      <c r="G65" s="44"/>
      <c r="H65" s="44"/>
      <c r="I65" s="44"/>
      <c r="J65" s="44"/>
      <c r="K65" s="44"/>
      <c r="L65" s="44"/>
      <c r="M65" s="44"/>
      <c r="N65" s="44"/>
      <c r="O65" s="44"/>
      <c r="P65" s="44"/>
      <c r="Q65" s="44"/>
      <c r="R65" s="44"/>
      <c r="S65" s="44"/>
      <c r="T65" s="44"/>
      <c r="U65" s="44"/>
    </row>
    <row r="66" spans="3:21" ht="15" customHeight="1" x14ac:dyDescent="0.25">
      <c r="C66" s="44"/>
      <c r="D66" s="44"/>
      <c r="E66" s="44"/>
      <c r="F66" s="44"/>
      <c r="G66" s="44"/>
      <c r="H66" s="44"/>
      <c r="I66" s="44"/>
      <c r="J66" s="44"/>
      <c r="K66" s="44"/>
      <c r="L66" s="44"/>
      <c r="M66" s="44"/>
      <c r="N66" s="44"/>
      <c r="O66" s="44"/>
      <c r="P66" s="44"/>
      <c r="Q66" s="44"/>
      <c r="R66" s="44"/>
      <c r="S66" s="44"/>
      <c r="T66" s="44"/>
      <c r="U66" s="44"/>
    </row>
    <row r="67" spans="3:21" ht="15" customHeight="1" x14ac:dyDescent="0.25">
      <c r="C67" s="44"/>
      <c r="D67" s="44"/>
      <c r="E67" s="44"/>
      <c r="F67" s="44"/>
      <c r="G67" s="44"/>
      <c r="H67" s="44"/>
      <c r="I67" s="44"/>
      <c r="J67" s="44"/>
      <c r="K67" s="44"/>
      <c r="L67" s="44"/>
      <c r="M67" s="44"/>
      <c r="N67" s="44"/>
      <c r="O67" s="44"/>
      <c r="P67" s="44"/>
      <c r="Q67" s="44"/>
      <c r="R67" s="44"/>
      <c r="S67" s="44"/>
      <c r="T67" s="44"/>
      <c r="U67" s="44"/>
    </row>
    <row r="68" spans="3:21" ht="15" customHeight="1" x14ac:dyDescent="0.25">
      <c r="C68" s="44"/>
      <c r="D68" s="44"/>
      <c r="E68" s="44"/>
      <c r="F68" s="44"/>
      <c r="G68" s="44"/>
      <c r="H68" s="44"/>
      <c r="I68" s="44"/>
      <c r="J68" s="44"/>
      <c r="K68" s="44"/>
      <c r="L68" s="44"/>
      <c r="M68" s="44"/>
      <c r="N68" s="44"/>
      <c r="O68" s="44"/>
      <c r="P68" s="44"/>
      <c r="Q68" s="44"/>
      <c r="R68" s="44"/>
      <c r="S68" s="44"/>
      <c r="T68" s="44"/>
      <c r="U68" s="44"/>
    </row>
    <row r="69" spans="3:21" ht="15" customHeight="1" x14ac:dyDescent="0.25">
      <c r="C69" s="44"/>
      <c r="D69" s="44"/>
      <c r="E69" s="44"/>
      <c r="F69" s="44"/>
      <c r="G69" s="44"/>
      <c r="H69" s="44"/>
      <c r="I69" s="44"/>
      <c r="J69" s="44"/>
      <c r="K69" s="44"/>
      <c r="L69" s="44"/>
      <c r="M69" s="44"/>
      <c r="N69" s="44"/>
      <c r="O69" s="44"/>
      <c r="P69" s="44"/>
      <c r="Q69" s="44"/>
      <c r="R69" s="44"/>
      <c r="S69" s="44"/>
      <c r="T69" s="44"/>
      <c r="U69" s="44"/>
    </row>
  </sheetData>
  <mergeCells count="1">
    <mergeCell ref="C3:U33"/>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5DE01-74FD-49EA-9719-6A4230624D0F}">
  <dimension ref="D2:M150"/>
  <sheetViews>
    <sheetView zoomScale="205" zoomScaleNormal="205" workbookViewId="0"/>
  </sheetViews>
  <sheetFormatPr defaultRowHeight="15" x14ac:dyDescent="0.25"/>
  <cols>
    <col min="1" max="1" width="3.42578125" customWidth="1"/>
    <col min="2" max="2" width="2.7109375" customWidth="1"/>
    <col min="3" max="3" width="7" customWidth="1"/>
    <col min="4" max="4" width="16" customWidth="1"/>
    <col min="5" max="5" width="11" bestFit="1" customWidth="1"/>
    <col min="6" max="6" width="11.7109375" customWidth="1"/>
    <col min="7" max="7" width="12.28515625" customWidth="1"/>
    <col min="8" max="8" width="10.85546875" bestFit="1" customWidth="1"/>
    <col min="9" max="9" width="10.5703125" bestFit="1" customWidth="1"/>
    <col min="10" max="10" width="12.7109375" customWidth="1"/>
    <col min="11" max="11" width="14.7109375" customWidth="1"/>
    <col min="12" max="12" width="13.5703125" customWidth="1"/>
    <col min="13" max="13" width="11.5703125" customWidth="1"/>
    <col min="14" max="14" width="11.42578125" customWidth="1"/>
  </cols>
  <sheetData>
    <row r="2" spans="4:8" ht="20.25" thickBot="1" x14ac:dyDescent="0.35">
      <c r="D2" s="8"/>
      <c r="F2" s="32" t="s">
        <v>333</v>
      </c>
    </row>
    <row r="3" spans="4:8" ht="15.75" thickTop="1" x14ac:dyDescent="0.25"/>
    <row r="4" spans="4:8" x14ac:dyDescent="0.25">
      <c r="D4" s="8"/>
      <c r="F4" s="47" t="s">
        <v>336</v>
      </c>
      <c r="G4" s="47" t="s">
        <v>337</v>
      </c>
    </row>
    <row r="5" spans="4:8" x14ac:dyDescent="0.25">
      <c r="F5" s="18">
        <v>1</v>
      </c>
    </row>
    <row r="13" spans="4:8" ht="20.25" thickBot="1" x14ac:dyDescent="0.35">
      <c r="D13" s="32" t="s">
        <v>334</v>
      </c>
    </row>
    <row r="14" spans="4:8" ht="15.75" thickTop="1" x14ac:dyDescent="0.25"/>
    <row r="16" spans="4:8" x14ac:dyDescent="0.25">
      <c r="D16" s="8" t="s">
        <v>335</v>
      </c>
      <c r="E16" s="49" t="s">
        <v>48</v>
      </c>
      <c r="F16" s="49" t="s">
        <v>170</v>
      </c>
      <c r="G16" s="50">
        <v>13862</v>
      </c>
      <c r="H16" s="51" t="s">
        <v>167</v>
      </c>
    </row>
    <row r="18" spans="4:10" ht="15.75" thickBot="1" x14ac:dyDescent="0.3">
      <c r="D18" s="8"/>
    </row>
    <row r="19" spans="4:10" ht="35.25" customHeight="1" thickTop="1" thickBot="1" x14ac:dyDescent="0.3">
      <c r="D19" s="34" t="s">
        <v>45</v>
      </c>
      <c r="E19" s="34" t="s">
        <v>169</v>
      </c>
      <c r="F19" s="34" t="s">
        <v>53</v>
      </c>
      <c r="G19" s="34" t="s">
        <v>316</v>
      </c>
      <c r="I19" s="54" t="s">
        <v>168</v>
      </c>
      <c r="J19" s="54" t="s">
        <v>79</v>
      </c>
    </row>
    <row r="20" spans="4:10" x14ac:dyDescent="0.25">
      <c r="D20" s="7" t="s">
        <v>48</v>
      </c>
      <c r="E20" s="7" t="s">
        <v>170</v>
      </c>
      <c r="F20" s="21">
        <v>13862</v>
      </c>
      <c r="G20" s="7"/>
      <c r="I20" s="48">
        <v>1</v>
      </c>
      <c r="J20" s="48" t="s">
        <v>163</v>
      </c>
    </row>
    <row r="21" spans="4:10" x14ac:dyDescent="0.25">
      <c r="D21" s="7" t="s">
        <v>92</v>
      </c>
      <c r="E21" s="7" t="s">
        <v>171</v>
      </c>
      <c r="F21" s="21">
        <v>7647</v>
      </c>
      <c r="G21" s="7"/>
      <c r="I21" s="48">
        <v>2</v>
      </c>
      <c r="J21" s="48" t="s">
        <v>164</v>
      </c>
    </row>
    <row r="22" spans="4:10" x14ac:dyDescent="0.25">
      <c r="D22" s="7" t="s">
        <v>93</v>
      </c>
      <c r="E22" s="7" t="s">
        <v>172</v>
      </c>
      <c r="F22" s="21">
        <v>5150</v>
      </c>
      <c r="G22" s="7"/>
      <c r="I22" s="48">
        <v>3</v>
      </c>
      <c r="J22" s="48" t="s">
        <v>165</v>
      </c>
    </row>
    <row r="23" spans="4:10" x14ac:dyDescent="0.25">
      <c r="D23" s="7" t="s">
        <v>47</v>
      </c>
      <c r="E23" s="7" t="s">
        <v>173</v>
      </c>
      <c r="F23" s="21">
        <v>6597</v>
      </c>
      <c r="G23" s="7"/>
      <c r="I23" s="48">
        <v>4</v>
      </c>
      <c r="J23" s="48" t="s">
        <v>166</v>
      </c>
    </row>
    <row r="24" spans="4:10" x14ac:dyDescent="0.25">
      <c r="D24" s="7" t="s">
        <v>49</v>
      </c>
      <c r="E24" s="7" t="s">
        <v>174</v>
      </c>
      <c r="F24" s="21">
        <v>7477</v>
      </c>
      <c r="G24" s="7"/>
      <c r="I24" s="48">
        <v>5</v>
      </c>
      <c r="J24" s="48" t="s">
        <v>167</v>
      </c>
    </row>
    <row r="25" spans="4:10" x14ac:dyDescent="0.25">
      <c r="D25" s="7" t="s">
        <v>50</v>
      </c>
      <c r="E25" s="7" t="s">
        <v>170</v>
      </c>
      <c r="F25" s="21">
        <v>6368</v>
      </c>
      <c r="G25" s="7"/>
    </row>
    <row r="26" spans="4:10" x14ac:dyDescent="0.25">
      <c r="D26" s="7" t="s">
        <v>91</v>
      </c>
      <c r="E26" s="7" t="s">
        <v>175</v>
      </c>
      <c r="F26" s="21">
        <v>10696</v>
      </c>
      <c r="G26" s="7"/>
    </row>
    <row r="27" spans="4:10" ht="15.75" thickBot="1" x14ac:dyDescent="0.3">
      <c r="D27" s="7" t="s">
        <v>94</v>
      </c>
      <c r="E27" s="7" t="s">
        <v>176</v>
      </c>
      <c r="F27" s="21">
        <v>10062</v>
      </c>
      <c r="G27" s="7"/>
    </row>
    <row r="28" spans="4:10" ht="31.5" thickTop="1" thickBot="1" x14ac:dyDescent="0.3">
      <c r="I28" s="54" t="s">
        <v>45</v>
      </c>
      <c r="J28" s="54" t="s">
        <v>168</v>
      </c>
    </row>
    <row r="29" spans="4:10" ht="15.75" thickTop="1" x14ac:dyDescent="0.25">
      <c r="I29" s="7" t="s">
        <v>49</v>
      </c>
      <c r="J29" s="48">
        <v>2</v>
      </c>
    </row>
    <row r="30" spans="4:10" x14ac:dyDescent="0.25">
      <c r="I30" s="7" t="s">
        <v>94</v>
      </c>
      <c r="J30" s="48">
        <v>5</v>
      </c>
    </row>
    <row r="31" spans="4:10" x14ac:dyDescent="0.25">
      <c r="I31" s="7" t="s">
        <v>47</v>
      </c>
      <c r="J31" s="48">
        <v>3</v>
      </c>
    </row>
    <row r="32" spans="4:10" x14ac:dyDescent="0.25">
      <c r="I32" s="7" t="s">
        <v>48</v>
      </c>
      <c r="J32" s="48">
        <v>5</v>
      </c>
    </row>
    <row r="33" spans="4:10" x14ac:dyDescent="0.25">
      <c r="I33" s="7" t="s">
        <v>91</v>
      </c>
      <c r="J33" s="48">
        <v>2</v>
      </c>
    </row>
    <row r="34" spans="4:10" x14ac:dyDescent="0.25">
      <c r="I34" s="7" t="s">
        <v>50</v>
      </c>
      <c r="J34" s="48">
        <v>3</v>
      </c>
    </row>
    <row r="35" spans="4:10" x14ac:dyDescent="0.25">
      <c r="I35" s="7" t="s">
        <v>93</v>
      </c>
      <c r="J35" s="48">
        <v>4</v>
      </c>
    </row>
    <row r="36" spans="4:10" x14ac:dyDescent="0.25">
      <c r="I36" s="7" t="s">
        <v>92</v>
      </c>
      <c r="J36" s="48">
        <v>3</v>
      </c>
    </row>
    <row r="46" spans="4:10" ht="20.25" thickBot="1" x14ac:dyDescent="0.35">
      <c r="D46" s="32" t="s">
        <v>338</v>
      </c>
    </row>
    <row r="47" spans="4:10" ht="15.75" thickTop="1" x14ac:dyDescent="0.25">
      <c r="D47" s="8"/>
    </row>
    <row r="48" spans="4:10" ht="15.75" thickBot="1" x14ac:dyDescent="0.3"/>
    <row r="49" spans="4:11" ht="34.5" thickTop="1" thickBot="1" x14ac:dyDescent="0.3">
      <c r="D49" s="34" t="s">
        <v>45</v>
      </c>
      <c r="E49" s="34" t="s">
        <v>184</v>
      </c>
      <c r="F49" s="34" t="s">
        <v>185</v>
      </c>
      <c r="G49" s="34" t="s">
        <v>186</v>
      </c>
      <c r="J49" s="54" t="s">
        <v>187</v>
      </c>
      <c r="K49" s="54" t="s">
        <v>188</v>
      </c>
    </row>
    <row r="50" spans="4:11" x14ac:dyDescent="0.25">
      <c r="D50" s="7" t="s">
        <v>47</v>
      </c>
      <c r="E50" s="53">
        <v>45463</v>
      </c>
      <c r="F50" s="48">
        <v>7</v>
      </c>
      <c r="G50" s="64"/>
      <c r="J50" s="48" t="s">
        <v>177</v>
      </c>
      <c r="K50" s="52">
        <v>16</v>
      </c>
    </row>
    <row r="51" spans="4:11" x14ac:dyDescent="0.25">
      <c r="D51" s="7" t="s">
        <v>50</v>
      </c>
      <c r="E51" s="53">
        <v>45403</v>
      </c>
      <c r="F51" s="48">
        <v>8</v>
      </c>
      <c r="G51" s="64"/>
      <c r="J51" s="48" t="s">
        <v>178</v>
      </c>
      <c r="K51" s="52">
        <v>15</v>
      </c>
    </row>
    <row r="52" spans="4:11" x14ac:dyDescent="0.25">
      <c r="D52" s="7" t="s">
        <v>94</v>
      </c>
      <c r="E52" s="53">
        <v>45421</v>
      </c>
      <c r="F52" s="48">
        <v>9</v>
      </c>
      <c r="G52" s="64"/>
      <c r="J52" s="48" t="s">
        <v>179</v>
      </c>
      <c r="K52" s="52">
        <v>19</v>
      </c>
    </row>
    <row r="53" spans="4:11" x14ac:dyDescent="0.25">
      <c r="D53" s="7" t="s">
        <v>90</v>
      </c>
      <c r="E53" s="53">
        <v>45413</v>
      </c>
      <c r="F53" s="48">
        <v>11</v>
      </c>
      <c r="G53" s="64"/>
      <c r="J53" s="48" t="s">
        <v>180</v>
      </c>
      <c r="K53" s="52">
        <v>17</v>
      </c>
    </row>
    <row r="54" spans="4:11" x14ac:dyDescent="0.25">
      <c r="D54" s="7" t="s">
        <v>93</v>
      </c>
      <c r="E54" s="53">
        <v>45448</v>
      </c>
      <c r="F54" s="48">
        <v>6</v>
      </c>
      <c r="G54" s="64"/>
      <c r="J54" s="48" t="s">
        <v>181</v>
      </c>
      <c r="K54" s="52">
        <v>15</v>
      </c>
    </row>
    <row r="55" spans="4:11" x14ac:dyDescent="0.25">
      <c r="D55" s="7" t="s">
        <v>51</v>
      </c>
      <c r="E55" s="53">
        <v>45429</v>
      </c>
      <c r="F55" s="48">
        <v>9</v>
      </c>
      <c r="G55" s="64"/>
      <c r="J55" s="48" t="s">
        <v>182</v>
      </c>
      <c r="K55" s="52">
        <v>19</v>
      </c>
    </row>
    <row r="56" spans="4:11" x14ac:dyDescent="0.25">
      <c r="D56" s="7" t="s">
        <v>47</v>
      </c>
      <c r="E56" s="53">
        <v>45381</v>
      </c>
      <c r="F56" s="48">
        <v>11</v>
      </c>
      <c r="G56" s="64"/>
      <c r="J56" s="48" t="s">
        <v>183</v>
      </c>
      <c r="K56" s="52">
        <v>19</v>
      </c>
    </row>
    <row r="57" spans="4:11" x14ac:dyDescent="0.25">
      <c r="D57" s="7" t="s">
        <v>92</v>
      </c>
      <c r="E57" s="53">
        <v>45427</v>
      </c>
      <c r="F57" s="48">
        <v>9</v>
      </c>
      <c r="G57" s="64"/>
    </row>
    <row r="58" spans="4:11" x14ac:dyDescent="0.25">
      <c r="D58" s="7" t="s">
        <v>91</v>
      </c>
      <c r="E58" s="53">
        <v>45426</v>
      </c>
      <c r="F58" s="48">
        <v>6</v>
      </c>
      <c r="G58" s="64"/>
    </row>
    <row r="59" spans="4:11" x14ac:dyDescent="0.25">
      <c r="D59" s="7" t="s">
        <v>49</v>
      </c>
      <c r="E59" s="53">
        <v>45404</v>
      </c>
      <c r="F59" s="48">
        <v>8</v>
      </c>
      <c r="G59" s="64"/>
    </row>
    <row r="60" spans="4:11" x14ac:dyDescent="0.25">
      <c r="D60" s="7" t="s">
        <v>47</v>
      </c>
      <c r="E60" s="53">
        <v>45499</v>
      </c>
      <c r="F60" s="48">
        <v>7</v>
      </c>
      <c r="G60" s="64"/>
    </row>
    <row r="61" spans="4:11" x14ac:dyDescent="0.25">
      <c r="D61" s="7" t="s">
        <v>48</v>
      </c>
      <c r="E61" s="53">
        <v>45477</v>
      </c>
      <c r="F61" s="48">
        <v>9</v>
      </c>
      <c r="G61" s="64"/>
    </row>
    <row r="62" spans="4:11" x14ac:dyDescent="0.25">
      <c r="D62" s="7" t="s">
        <v>48</v>
      </c>
      <c r="E62" s="53">
        <v>45444</v>
      </c>
      <c r="F62" s="48">
        <v>5</v>
      </c>
      <c r="G62" s="64"/>
    </row>
    <row r="63" spans="4:11" x14ac:dyDescent="0.25">
      <c r="D63" s="7" t="s">
        <v>90</v>
      </c>
      <c r="E63" s="53">
        <v>45416</v>
      </c>
      <c r="F63" s="48">
        <v>7</v>
      </c>
      <c r="G63" s="64"/>
    </row>
    <row r="64" spans="4:11" x14ac:dyDescent="0.25">
      <c r="D64" s="7" t="s">
        <v>50</v>
      </c>
      <c r="E64" s="53">
        <v>45427</v>
      </c>
      <c r="F64" s="48">
        <v>11</v>
      </c>
      <c r="G64" s="64"/>
    </row>
    <row r="65" spans="4:7" x14ac:dyDescent="0.25">
      <c r="D65" s="7" t="s">
        <v>94</v>
      </c>
      <c r="E65" s="53">
        <v>45467</v>
      </c>
      <c r="F65" s="48">
        <v>11</v>
      </c>
      <c r="G65" s="64"/>
    </row>
    <row r="66" spans="4:7" x14ac:dyDescent="0.25">
      <c r="D66" s="7" t="s">
        <v>49</v>
      </c>
      <c r="E66" s="53">
        <v>45470</v>
      </c>
      <c r="F66" s="48">
        <v>5</v>
      </c>
      <c r="G66" s="64"/>
    </row>
    <row r="80" spans="4:7" ht="20.25" thickBot="1" x14ac:dyDescent="0.35">
      <c r="D80" s="32" t="s">
        <v>302</v>
      </c>
    </row>
    <row r="81" spans="4:11" ht="15.75" thickTop="1" x14ac:dyDescent="0.25"/>
    <row r="82" spans="4:11" x14ac:dyDescent="0.25">
      <c r="D82" s="42" t="s">
        <v>339</v>
      </c>
    </row>
    <row r="84" spans="4:11" ht="30" x14ac:dyDescent="0.25">
      <c r="D84" s="55" t="s">
        <v>45</v>
      </c>
      <c r="E84" s="55" t="s">
        <v>184</v>
      </c>
      <c r="F84" s="55" t="s">
        <v>52</v>
      </c>
      <c r="G84" s="55" t="s">
        <v>46</v>
      </c>
      <c r="J84" s="14" t="s">
        <v>52</v>
      </c>
      <c r="K84" s="14" t="s">
        <v>189</v>
      </c>
    </row>
    <row r="85" spans="4:11" x14ac:dyDescent="0.25">
      <c r="D85" t="s">
        <v>47</v>
      </c>
      <c r="E85" s="19">
        <v>45463</v>
      </c>
      <c r="F85" s="16">
        <v>68096</v>
      </c>
      <c r="G85" s="16"/>
      <c r="J85" s="40">
        <v>20000</v>
      </c>
      <c r="K85" s="14">
        <v>5</v>
      </c>
    </row>
    <row r="86" spans="4:11" x14ac:dyDescent="0.25">
      <c r="D86" t="s">
        <v>50</v>
      </c>
      <c r="E86" s="19">
        <v>45403</v>
      </c>
      <c r="F86" s="16">
        <v>111618</v>
      </c>
      <c r="G86" s="16"/>
      <c r="I86" s="15"/>
      <c r="J86" s="40">
        <v>40000</v>
      </c>
      <c r="K86" s="14">
        <v>4</v>
      </c>
    </row>
    <row r="87" spans="4:11" x14ac:dyDescent="0.25">
      <c r="D87" t="s">
        <v>94</v>
      </c>
      <c r="E87" s="19">
        <v>45421</v>
      </c>
      <c r="F87" s="16">
        <v>113103</v>
      </c>
      <c r="G87" s="16"/>
      <c r="J87" s="40">
        <v>60000</v>
      </c>
      <c r="K87" s="14">
        <v>3</v>
      </c>
    </row>
    <row r="88" spans="4:11" x14ac:dyDescent="0.25">
      <c r="D88" t="s">
        <v>90</v>
      </c>
      <c r="E88" s="19">
        <v>45413</v>
      </c>
      <c r="F88" s="16">
        <v>63605</v>
      </c>
      <c r="G88" s="16"/>
      <c r="J88" s="40">
        <v>80000</v>
      </c>
      <c r="K88" s="14">
        <v>2</v>
      </c>
    </row>
    <row r="89" spans="4:11" x14ac:dyDescent="0.25">
      <c r="D89" t="s">
        <v>93</v>
      </c>
      <c r="E89" s="19">
        <v>45448</v>
      </c>
      <c r="F89" s="16">
        <v>10500</v>
      </c>
      <c r="G89" s="16"/>
      <c r="J89" s="40">
        <v>100000</v>
      </c>
      <c r="K89" s="14">
        <v>1</v>
      </c>
    </row>
    <row r="90" spans="4:11" x14ac:dyDescent="0.25">
      <c r="D90" t="s">
        <v>51</v>
      </c>
      <c r="E90" s="19">
        <v>45429</v>
      </c>
      <c r="F90" s="16">
        <v>34500</v>
      </c>
      <c r="G90" s="16"/>
      <c r="J90" s="14"/>
      <c r="K90" s="14"/>
    </row>
    <row r="91" spans="4:11" x14ac:dyDescent="0.25">
      <c r="D91" t="s">
        <v>47</v>
      </c>
      <c r="E91" s="19">
        <v>45381</v>
      </c>
      <c r="F91" s="16">
        <v>43903</v>
      </c>
      <c r="G91" s="16"/>
    </row>
    <row r="92" spans="4:11" ht="15" customHeight="1" x14ac:dyDescent="0.25">
      <c r="D92" t="s">
        <v>92</v>
      </c>
      <c r="E92" s="19">
        <v>45427</v>
      </c>
      <c r="F92" s="16">
        <v>61611</v>
      </c>
      <c r="G92" s="16"/>
      <c r="J92" s="14" t="s">
        <v>189</v>
      </c>
      <c r="K92" s="55" t="s">
        <v>319</v>
      </c>
    </row>
    <row r="93" spans="4:11" x14ac:dyDescent="0.25">
      <c r="D93" t="s">
        <v>91</v>
      </c>
      <c r="E93" s="19">
        <v>45426</v>
      </c>
      <c r="F93" s="16">
        <v>34817</v>
      </c>
      <c r="G93" s="16"/>
      <c r="J93" s="14">
        <v>1</v>
      </c>
      <c r="K93" s="41">
        <v>0.45</v>
      </c>
    </row>
    <row r="94" spans="4:11" x14ac:dyDescent="0.25">
      <c r="D94" t="s">
        <v>49</v>
      </c>
      <c r="E94" s="19">
        <v>45404</v>
      </c>
      <c r="F94" s="16">
        <v>8590</v>
      </c>
      <c r="G94" s="16"/>
      <c r="J94" s="14">
        <v>2</v>
      </c>
      <c r="K94" s="41">
        <v>0.4</v>
      </c>
    </row>
    <row r="95" spans="4:11" x14ac:dyDescent="0.25">
      <c r="D95" t="s">
        <v>47</v>
      </c>
      <c r="E95" s="19">
        <v>45499</v>
      </c>
      <c r="F95" s="16">
        <v>112049</v>
      </c>
      <c r="G95" s="16"/>
      <c r="J95" s="14">
        <v>3</v>
      </c>
      <c r="K95" s="41">
        <v>0.35</v>
      </c>
    </row>
    <row r="96" spans="4:11" x14ac:dyDescent="0.25">
      <c r="D96" t="s">
        <v>48</v>
      </c>
      <c r="E96" s="19">
        <v>45477</v>
      </c>
      <c r="F96" s="16">
        <v>45588</v>
      </c>
      <c r="G96" s="16"/>
      <c r="J96" s="14">
        <v>4</v>
      </c>
      <c r="K96" s="41">
        <v>0.25</v>
      </c>
    </row>
    <row r="97" spans="4:13" x14ac:dyDescent="0.25">
      <c r="D97" t="s">
        <v>48</v>
      </c>
      <c r="E97" s="19">
        <v>45444</v>
      </c>
      <c r="F97" s="16">
        <v>88738</v>
      </c>
      <c r="G97" s="16"/>
      <c r="J97" s="14">
        <v>5</v>
      </c>
      <c r="K97" s="41">
        <v>0.1</v>
      </c>
    </row>
    <row r="98" spans="4:13" x14ac:dyDescent="0.25">
      <c r="D98" t="s">
        <v>90</v>
      </c>
      <c r="E98" s="19">
        <v>45416</v>
      </c>
      <c r="F98" s="16">
        <v>43054</v>
      </c>
      <c r="G98" s="16"/>
    </row>
    <row r="99" spans="4:13" x14ac:dyDescent="0.25">
      <c r="D99" t="s">
        <v>50</v>
      </c>
      <c r="E99" s="19">
        <v>45427</v>
      </c>
      <c r="F99" s="16">
        <v>55251</v>
      </c>
      <c r="G99" s="16"/>
    </row>
    <row r="100" spans="4:13" x14ac:dyDescent="0.25">
      <c r="D100" t="s">
        <v>94</v>
      </c>
      <c r="E100" s="19">
        <v>45467</v>
      </c>
      <c r="F100" s="16">
        <v>19401</v>
      </c>
      <c r="G100" s="16"/>
    </row>
    <row r="101" spans="4:13" x14ac:dyDescent="0.25">
      <c r="D101" t="s">
        <v>49</v>
      </c>
      <c r="E101" s="19">
        <v>45470</v>
      </c>
      <c r="F101" s="16">
        <v>108550</v>
      </c>
      <c r="G101" s="16"/>
    </row>
    <row r="109" spans="4:13" ht="20.25" thickBot="1" x14ac:dyDescent="0.35">
      <c r="D109" s="32" t="s">
        <v>320</v>
      </c>
    </row>
    <row r="110" spans="4:13" ht="16.5" thickTop="1" thickBot="1" x14ac:dyDescent="0.3"/>
    <row r="111" spans="4:13" ht="35.25" customHeight="1" thickBot="1" x14ac:dyDescent="0.3">
      <c r="D111" s="34" t="s">
        <v>45</v>
      </c>
      <c r="E111" s="34" t="s">
        <v>184</v>
      </c>
      <c r="F111" s="34" t="s">
        <v>52</v>
      </c>
      <c r="G111" s="34" t="s">
        <v>46</v>
      </c>
      <c r="K111" s="8"/>
      <c r="L111" s="8"/>
      <c r="M111" s="8"/>
    </row>
    <row r="112" spans="4:13" ht="16.5" thickTop="1" thickBot="1" x14ac:dyDescent="0.3">
      <c r="D112" s="7" t="s">
        <v>47</v>
      </c>
      <c r="E112" s="53">
        <v>45463</v>
      </c>
      <c r="F112" s="21">
        <v>197939</v>
      </c>
      <c r="G112" s="64"/>
      <c r="H112" s="43"/>
      <c r="J112" s="54" t="s">
        <v>192</v>
      </c>
      <c r="K112" s="54" t="s">
        <v>189</v>
      </c>
      <c r="M112" s="16"/>
    </row>
    <row r="113" spans="4:13" ht="15.75" thickTop="1" x14ac:dyDescent="0.25">
      <c r="D113" s="7" t="s">
        <v>50</v>
      </c>
      <c r="E113" s="53">
        <v>45403</v>
      </c>
      <c r="F113" s="21">
        <v>82621</v>
      </c>
      <c r="G113" s="64"/>
      <c r="J113" s="22">
        <v>11601</v>
      </c>
      <c r="K113" s="23">
        <v>5</v>
      </c>
      <c r="M113" s="16"/>
    </row>
    <row r="114" spans="4:13" x14ac:dyDescent="0.25">
      <c r="D114" s="7" t="s">
        <v>94</v>
      </c>
      <c r="E114" s="53">
        <v>45421</v>
      </c>
      <c r="F114" s="21">
        <v>19327</v>
      </c>
      <c r="G114" s="64"/>
      <c r="H114" s="43"/>
      <c r="J114" s="22">
        <v>47151</v>
      </c>
      <c r="K114" s="23">
        <v>4</v>
      </c>
      <c r="M114" s="16"/>
    </row>
    <row r="115" spans="4:13" x14ac:dyDescent="0.25">
      <c r="D115" s="7" t="s">
        <v>90</v>
      </c>
      <c r="E115" s="53">
        <v>45413</v>
      </c>
      <c r="F115" s="21">
        <v>265223</v>
      </c>
      <c r="G115" s="64"/>
      <c r="J115" s="22">
        <v>100526</v>
      </c>
      <c r="K115" s="23">
        <v>3</v>
      </c>
      <c r="M115" s="16"/>
    </row>
    <row r="116" spans="4:13" x14ac:dyDescent="0.25">
      <c r="D116" s="7" t="s">
        <v>93</v>
      </c>
      <c r="E116" s="53">
        <v>45448</v>
      </c>
      <c r="F116" s="21">
        <v>135891</v>
      </c>
      <c r="G116" s="64"/>
      <c r="J116" s="22">
        <v>191952</v>
      </c>
      <c r="K116" s="23">
        <v>2</v>
      </c>
      <c r="M116" s="16"/>
    </row>
    <row r="117" spans="4:13" x14ac:dyDescent="0.25">
      <c r="D117" s="7" t="s">
        <v>51</v>
      </c>
      <c r="E117" s="53">
        <v>45429</v>
      </c>
      <c r="F117" s="21">
        <v>223967</v>
      </c>
      <c r="G117" s="64"/>
      <c r="J117" s="22">
        <v>243726</v>
      </c>
      <c r="K117" s="23">
        <v>1</v>
      </c>
      <c r="M117" s="16"/>
    </row>
    <row r="118" spans="4:13" ht="15.75" thickBot="1" x14ac:dyDescent="0.3">
      <c r="D118" s="7" t="s">
        <v>47</v>
      </c>
      <c r="E118" s="53">
        <v>45381</v>
      </c>
      <c r="F118" s="21">
        <v>50013</v>
      </c>
      <c r="G118" s="64"/>
    </row>
    <row r="119" spans="4:13" ht="31.5" thickTop="1" thickBot="1" x14ac:dyDescent="0.3">
      <c r="D119" s="7" t="s">
        <v>92</v>
      </c>
      <c r="E119" s="53">
        <v>45427</v>
      </c>
      <c r="F119" s="21">
        <v>49541</v>
      </c>
      <c r="G119" s="64"/>
      <c r="I119" s="54" t="s">
        <v>189</v>
      </c>
      <c r="J119" s="54" t="s">
        <v>340</v>
      </c>
      <c r="K119" s="54" t="s">
        <v>190</v>
      </c>
      <c r="L119" s="54" t="s">
        <v>191</v>
      </c>
    </row>
    <row r="120" spans="4:13" ht="15.75" thickTop="1" x14ac:dyDescent="0.25">
      <c r="D120" s="7" t="s">
        <v>91</v>
      </c>
      <c r="E120" s="53">
        <v>45426</v>
      </c>
      <c r="F120" s="21">
        <v>260824</v>
      </c>
      <c r="G120" s="64"/>
      <c r="I120" s="7">
        <v>1</v>
      </c>
      <c r="J120" s="20">
        <v>0.3</v>
      </c>
      <c r="K120" s="21">
        <v>1000</v>
      </c>
      <c r="L120" s="21">
        <v>500</v>
      </c>
    </row>
    <row r="121" spans="4:13" x14ac:dyDescent="0.25">
      <c r="D121" s="7" t="s">
        <v>49</v>
      </c>
      <c r="E121" s="53">
        <v>45404</v>
      </c>
      <c r="F121" s="21">
        <v>106807</v>
      </c>
      <c r="G121" s="64"/>
      <c r="I121" s="7">
        <v>2</v>
      </c>
      <c r="J121" s="20">
        <v>0.25</v>
      </c>
      <c r="K121" s="21">
        <v>750</v>
      </c>
      <c r="L121" s="21">
        <v>0</v>
      </c>
    </row>
    <row r="122" spans="4:13" x14ac:dyDescent="0.25">
      <c r="D122" s="7" t="s">
        <v>47</v>
      </c>
      <c r="E122" s="53">
        <v>45499</v>
      </c>
      <c r="F122" s="21">
        <v>86278</v>
      </c>
      <c r="G122" s="64"/>
      <c r="I122" s="7">
        <v>3</v>
      </c>
      <c r="J122" s="20">
        <v>0.2</v>
      </c>
      <c r="K122" s="21">
        <v>0</v>
      </c>
      <c r="L122" s="21">
        <v>0</v>
      </c>
    </row>
    <row r="123" spans="4:13" x14ac:dyDescent="0.25">
      <c r="D123" s="7" t="s">
        <v>48</v>
      </c>
      <c r="E123" s="53">
        <v>45477</v>
      </c>
      <c r="F123" s="21">
        <v>173165</v>
      </c>
      <c r="G123" s="64"/>
      <c r="I123" s="7">
        <v>4</v>
      </c>
      <c r="J123" s="21">
        <v>3500</v>
      </c>
      <c r="K123" s="21">
        <v>0</v>
      </c>
      <c r="L123" s="21">
        <v>0</v>
      </c>
    </row>
    <row r="124" spans="4:13" x14ac:dyDescent="0.25">
      <c r="D124" s="7" t="s">
        <v>48</v>
      </c>
      <c r="E124" s="53">
        <v>45444</v>
      </c>
      <c r="F124" s="21">
        <v>104834</v>
      </c>
      <c r="G124" s="64"/>
      <c r="I124" s="7">
        <v>5</v>
      </c>
      <c r="J124" s="21">
        <v>1000</v>
      </c>
      <c r="K124" s="21">
        <v>0</v>
      </c>
      <c r="L124" s="21">
        <v>0</v>
      </c>
    </row>
    <row r="125" spans="4:13" x14ac:dyDescent="0.25">
      <c r="D125" s="7" t="s">
        <v>90</v>
      </c>
      <c r="E125" s="53">
        <v>45416</v>
      </c>
      <c r="F125" s="21">
        <v>109454</v>
      </c>
      <c r="G125" s="64"/>
    </row>
    <row r="126" spans="4:13" x14ac:dyDescent="0.25">
      <c r="D126" s="7" t="s">
        <v>50</v>
      </c>
      <c r="E126" s="53">
        <v>45427</v>
      </c>
      <c r="F126" s="21">
        <v>253669</v>
      </c>
      <c r="G126" s="64"/>
    </row>
    <row r="127" spans="4:13" x14ac:dyDescent="0.25">
      <c r="D127" s="7" t="s">
        <v>94</v>
      </c>
      <c r="E127" s="53">
        <v>45467</v>
      </c>
      <c r="F127" s="21">
        <v>43882</v>
      </c>
      <c r="G127" s="64"/>
    </row>
    <row r="128" spans="4:13" x14ac:dyDescent="0.25">
      <c r="D128" s="7" t="s">
        <v>49</v>
      </c>
      <c r="E128" s="53">
        <v>45470</v>
      </c>
      <c r="F128" s="21">
        <v>159095</v>
      </c>
      <c r="G128" s="64"/>
      <c r="I128" s="15"/>
    </row>
    <row r="137" spans="4:10" ht="20.25" thickBot="1" x14ac:dyDescent="0.35">
      <c r="D137" s="32" t="s">
        <v>321</v>
      </c>
    </row>
    <row r="138" spans="4:10" ht="15.75" thickTop="1" x14ac:dyDescent="0.25"/>
    <row r="139" spans="4:10" ht="15.75" thickBot="1" x14ac:dyDescent="0.3"/>
    <row r="140" spans="4:10" ht="31.5" thickTop="1" thickBot="1" x14ac:dyDescent="0.3">
      <c r="D140" s="57" t="s">
        <v>193</v>
      </c>
      <c r="E140" s="58" t="s">
        <v>194</v>
      </c>
      <c r="F140" s="59" t="s">
        <v>195</v>
      </c>
      <c r="I140" s="54" t="s">
        <v>199</v>
      </c>
      <c r="J140" s="54" t="s">
        <v>303</v>
      </c>
    </row>
    <row r="141" spans="4:10" ht="15.75" thickTop="1" x14ac:dyDescent="0.25">
      <c r="D141" s="60">
        <v>8056</v>
      </c>
      <c r="E141" s="61">
        <v>19831</v>
      </c>
      <c r="F141" s="62">
        <v>18187</v>
      </c>
      <c r="I141" s="7" t="s">
        <v>196</v>
      </c>
      <c r="J141" s="20">
        <v>0.32</v>
      </c>
    </row>
    <row r="142" spans="4:10" x14ac:dyDescent="0.25">
      <c r="D142" s="60">
        <v>14359</v>
      </c>
      <c r="E142" s="61">
        <v>7637</v>
      </c>
      <c r="F142" s="62">
        <v>14046</v>
      </c>
      <c r="I142" s="7" t="s">
        <v>197</v>
      </c>
      <c r="J142" s="20">
        <v>0.24</v>
      </c>
    </row>
    <row r="143" spans="4:10" x14ac:dyDescent="0.25">
      <c r="D143" s="60">
        <v>21160</v>
      </c>
      <c r="E143" s="61">
        <v>7116</v>
      </c>
      <c r="F143" s="62">
        <v>21332</v>
      </c>
      <c r="I143" s="7" t="s">
        <v>198</v>
      </c>
      <c r="J143" s="20">
        <v>0.19</v>
      </c>
    </row>
    <row r="144" spans="4:10" x14ac:dyDescent="0.25">
      <c r="D144" s="60">
        <v>5246</v>
      </c>
      <c r="E144" s="61">
        <v>21761</v>
      </c>
      <c r="F144" s="62">
        <v>11133</v>
      </c>
    </row>
    <row r="145" spans="4:10" ht="15.75" thickBot="1" x14ac:dyDescent="0.3">
      <c r="D145" s="60">
        <v>18392</v>
      </c>
      <c r="E145" s="61">
        <v>12906</v>
      </c>
      <c r="F145" s="62">
        <v>7519</v>
      </c>
    </row>
    <row r="146" spans="4:10" ht="33" customHeight="1" thickBot="1" x14ac:dyDescent="0.3">
      <c r="D146" s="60">
        <v>13580</v>
      </c>
      <c r="E146" s="61">
        <v>10088</v>
      </c>
      <c r="F146" s="62">
        <v>14203</v>
      </c>
      <c r="I146" s="34" t="s">
        <v>199</v>
      </c>
      <c r="J146" s="34" t="s">
        <v>337</v>
      </c>
    </row>
    <row r="147" spans="4:10" x14ac:dyDescent="0.25">
      <c r="D147" s="60">
        <v>12796</v>
      </c>
      <c r="E147" s="61">
        <v>19664</v>
      </c>
      <c r="F147" s="62">
        <v>14434</v>
      </c>
      <c r="I147" s="48">
        <v>3</v>
      </c>
      <c r="J147" s="21"/>
    </row>
    <row r="148" spans="4:10" x14ac:dyDescent="0.25">
      <c r="D148" s="60">
        <v>10918</v>
      </c>
      <c r="E148" s="61">
        <v>22348</v>
      </c>
      <c r="F148" s="62">
        <v>5706</v>
      </c>
    </row>
    <row r="149" spans="4:10" x14ac:dyDescent="0.25">
      <c r="D149" s="60">
        <v>18368</v>
      </c>
      <c r="E149" s="61">
        <v>8093</v>
      </c>
      <c r="F149" s="62">
        <v>14550</v>
      </c>
    </row>
    <row r="150" spans="4:10" x14ac:dyDescent="0.25">
      <c r="D150" s="60">
        <v>14375</v>
      </c>
      <c r="E150" s="61">
        <v>12313</v>
      </c>
      <c r="F150" s="62">
        <v>5300</v>
      </c>
    </row>
  </sheetData>
  <dataValidations count="1">
    <dataValidation type="list" allowBlank="1" showInputMessage="1" showErrorMessage="1" sqref="I147" xr:uid="{6049B660-07F7-48C5-A163-B3A3E1D64C96}">
      <formula1>"1,2,3"</formula1>
    </dataValidation>
  </dataValidations>
  <pageMargins left="0.7" right="0.7" top="0.75" bottom="0.75" header="0.3" footer="0.3"/>
  <drawing r:id="rId1"/>
  <tableParts count="3">
    <tablePart r:id="rId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3ABD3-3E6A-4693-B5EC-AC8E1EE64E1D}">
  <dimension ref="D2:M150"/>
  <sheetViews>
    <sheetView zoomScale="205" zoomScaleNormal="205" workbookViewId="0"/>
  </sheetViews>
  <sheetFormatPr defaultRowHeight="15" x14ac:dyDescent="0.25"/>
  <cols>
    <col min="1" max="1" width="3.42578125" customWidth="1"/>
    <col min="2" max="2" width="2.7109375" customWidth="1"/>
    <col min="3" max="3" width="7" customWidth="1"/>
    <col min="4" max="4" width="16" customWidth="1"/>
    <col min="5" max="5" width="11" bestFit="1" customWidth="1"/>
    <col min="6" max="6" width="11.7109375" customWidth="1"/>
    <col min="7" max="7" width="12.28515625" customWidth="1"/>
    <col min="8" max="8" width="10.85546875" bestFit="1" customWidth="1"/>
    <col min="9" max="9" width="10.5703125" bestFit="1" customWidth="1"/>
    <col min="10" max="10" width="12.7109375" customWidth="1"/>
    <col min="11" max="11" width="14.7109375" customWidth="1"/>
    <col min="12" max="12" width="13.5703125" customWidth="1"/>
    <col min="13" max="13" width="11.5703125" customWidth="1"/>
    <col min="14" max="14" width="11.42578125" customWidth="1"/>
  </cols>
  <sheetData>
    <row r="2" spans="4:8" ht="20.25" thickBot="1" x14ac:dyDescent="0.35">
      <c r="D2" s="8"/>
      <c r="F2" s="32" t="s">
        <v>333</v>
      </c>
    </row>
    <row r="3" spans="4:8" ht="15.75" thickTop="1" x14ac:dyDescent="0.25"/>
    <row r="4" spans="4:8" x14ac:dyDescent="0.25">
      <c r="D4" s="8"/>
      <c r="F4" s="47" t="s">
        <v>336</v>
      </c>
      <c r="G4" s="47" t="s">
        <v>337</v>
      </c>
    </row>
    <row r="5" spans="4:8" x14ac:dyDescent="0.25">
      <c r="F5" s="18">
        <v>3</v>
      </c>
      <c r="G5" t="str">
        <f>CHOOSE(F5,"A","B","C")</f>
        <v>C</v>
      </c>
    </row>
    <row r="13" spans="4:8" ht="20.25" thickBot="1" x14ac:dyDescent="0.35">
      <c r="D13" s="32" t="s">
        <v>334</v>
      </c>
    </row>
    <row r="14" spans="4:8" ht="15.75" thickTop="1" x14ac:dyDescent="0.25"/>
    <row r="16" spans="4:8" x14ac:dyDescent="0.25">
      <c r="D16" s="8" t="s">
        <v>335</v>
      </c>
      <c r="E16" s="49" t="s">
        <v>48</v>
      </c>
      <c r="F16" s="49" t="s">
        <v>170</v>
      </c>
      <c r="G16" s="50">
        <v>13862</v>
      </c>
      <c r="H16" s="51" t="s">
        <v>167</v>
      </c>
    </row>
    <row r="18" spans="4:10" ht="15.75" thickBot="1" x14ac:dyDescent="0.3">
      <c r="D18" s="8"/>
    </row>
    <row r="19" spans="4:10" ht="35.25" customHeight="1" thickTop="1" thickBot="1" x14ac:dyDescent="0.3">
      <c r="D19" s="34" t="s">
        <v>45</v>
      </c>
      <c r="E19" s="34" t="s">
        <v>169</v>
      </c>
      <c r="F19" s="34" t="s">
        <v>53</v>
      </c>
      <c r="G19" s="34" t="s">
        <v>316</v>
      </c>
      <c r="I19" s="54" t="s">
        <v>168</v>
      </c>
      <c r="J19" s="54" t="s">
        <v>79</v>
      </c>
    </row>
    <row r="20" spans="4:10" x14ac:dyDescent="0.25">
      <c r="D20" s="7" t="s">
        <v>48</v>
      </c>
      <c r="E20" s="7" t="s">
        <v>170</v>
      </c>
      <c r="F20" s="21">
        <v>13862</v>
      </c>
      <c r="G20" s="7" t="str">
        <f>CHOOSE(VLOOKUP(D20,$I$28:$J$36,2,0),"Poor","Fair","Good","Very Good","Excellent")</f>
        <v>Excellent</v>
      </c>
      <c r="I20" s="48">
        <v>1</v>
      </c>
      <c r="J20" s="48" t="s">
        <v>163</v>
      </c>
    </row>
    <row r="21" spans="4:10" x14ac:dyDescent="0.25">
      <c r="D21" s="7" t="s">
        <v>92</v>
      </c>
      <c r="E21" s="7" t="s">
        <v>171</v>
      </c>
      <c r="F21" s="21">
        <v>7647</v>
      </c>
      <c r="G21" s="7" t="str">
        <f t="shared" ref="G21:G27" si="0">CHOOSE(VLOOKUP(D21,$I$28:$J$36,2,0),"Poor","Fair","Good","Very Good","Excellent")</f>
        <v>Good</v>
      </c>
      <c r="I21" s="48">
        <v>2</v>
      </c>
      <c r="J21" s="48" t="s">
        <v>164</v>
      </c>
    </row>
    <row r="22" spans="4:10" x14ac:dyDescent="0.25">
      <c r="D22" s="7" t="s">
        <v>93</v>
      </c>
      <c r="E22" s="7" t="s">
        <v>172</v>
      </c>
      <c r="F22" s="21">
        <v>5150</v>
      </c>
      <c r="G22" s="7" t="str">
        <f t="shared" si="0"/>
        <v>Very Good</v>
      </c>
      <c r="I22" s="48">
        <v>3</v>
      </c>
      <c r="J22" s="48" t="s">
        <v>165</v>
      </c>
    </row>
    <row r="23" spans="4:10" x14ac:dyDescent="0.25">
      <c r="D23" s="7" t="s">
        <v>47</v>
      </c>
      <c r="E23" s="7" t="s">
        <v>173</v>
      </c>
      <c r="F23" s="21">
        <v>6597</v>
      </c>
      <c r="G23" s="7" t="str">
        <f t="shared" si="0"/>
        <v>Good</v>
      </c>
      <c r="I23" s="48">
        <v>4</v>
      </c>
      <c r="J23" s="48" t="s">
        <v>166</v>
      </c>
    </row>
    <row r="24" spans="4:10" x14ac:dyDescent="0.25">
      <c r="D24" s="7" t="s">
        <v>49</v>
      </c>
      <c r="E24" s="7" t="s">
        <v>174</v>
      </c>
      <c r="F24" s="21">
        <v>7477</v>
      </c>
      <c r="G24" s="7" t="str">
        <f t="shared" si="0"/>
        <v>Fair</v>
      </c>
      <c r="I24" s="48">
        <v>5</v>
      </c>
      <c r="J24" s="48" t="s">
        <v>167</v>
      </c>
    </row>
    <row r="25" spans="4:10" x14ac:dyDescent="0.25">
      <c r="D25" s="7" t="s">
        <v>50</v>
      </c>
      <c r="E25" s="7" t="s">
        <v>170</v>
      </c>
      <c r="F25" s="21">
        <v>6368</v>
      </c>
      <c r="G25" s="7" t="str">
        <f t="shared" si="0"/>
        <v>Good</v>
      </c>
    </row>
    <row r="26" spans="4:10" x14ac:dyDescent="0.25">
      <c r="D26" s="7" t="s">
        <v>91</v>
      </c>
      <c r="E26" s="7" t="s">
        <v>175</v>
      </c>
      <c r="F26" s="21">
        <v>10696</v>
      </c>
      <c r="G26" s="7" t="str">
        <f t="shared" si="0"/>
        <v>Fair</v>
      </c>
    </row>
    <row r="27" spans="4:10" ht="15.75" thickBot="1" x14ac:dyDescent="0.3">
      <c r="D27" s="7" t="s">
        <v>94</v>
      </c>
      <c r="E27" s="7" t="s">
        <v>176</v>
      </c>
      <c r="F27" s="21">
        <v>10062</v>
      </c>
      <c r="G27" s="7" t="str">
        <f t="shared" si="0"/>
        <v>Excellent</v>
      </c>
    </row>
    <row r="28" spans="4:10" ht="31.5" thickTop="1" thickBot="1" x14ac:dyDescent="0.3">
      <c r="I28" s="54" t="s">
        <v>45</v>
      </c>
      <c r="J28" s="54" t="s">
        <v>168</v>
      </c>
    </row>
    <row r="29" spans="4:10" ht="15.75" thickTop="1" x14ac:dyDescent="0.25">
      <c r="D29" t="str" cm="1">
        <f t="array" ref="D29">_xlfn.TEXTJOIN(",",TRUE,_xlfn.VALUETOTEXT(J20:J24,1))</f>
        <v>"Poor","Fair","Good","Very Good","Excellent"</v>
      </c>
      <c r="I29" s="7" t="s">
        <v>49</v>
      </c>
      <c r="J29" s="48">
        <v>2</v>
      </c>
    </row>
    <row r="30" spans="4:10" x14ac:dyDescent="0.25">
      <c r="D30" t="s">
        <v>301</v>
      </c>
      <c r="I30" s="7" t="s">
        <v>94</v>
      </c>
      <c r="J30" s="48">
        <v>5</v>
      </c>
    </row>
    <row r="31" spans="4:10" x14ac:dyDescent="0.25">
      <c r="I31" s="7" t="s">
        <v>47</v>
      </c>
      <c r="J31" s="48">
        <v>3</v>
      </c>
    </row>
    <row r="32" spans="4:10" x14ac:dyDescent="0.25">
      <c r="I32" s="7" t="s">
        <v>48</v>
      </c>
      <c r="J32" s="48">
        <v>5</v>
      </c>
    </row>
    <row r="33" spans="4:10" x14ac:dyDescent="0.25">
      <c r="I33" s="7" t="s">
        <v>91</v>
      </c>
      <c r="J33" s="48">
        <v>2</v>
      </c>
    </row>
    <row r="34" spans="4:10" x14ac:dyDescent="0.25">
      <c r="I34" s="7" t="s">
        <v>50</v>
      </c>
      <c r="J34" s="48">
        <v>3</v>
      </c>
    </row>
    <row r="35" spans="4:10" x14ac:dyDescent="0.25">
      <c r="I35" s="7" t="s">
        <v>93</v>
      </c>
      <c r="J35" s="48">
        <v>4</v>
      </c>
    </row>
    <row r="36" spans="4:10" x14ac:dyDescent="0.25">
      <c r="I36" s="7" t="s">
        <v>92</v>
      </c>
      <c r="J36" s="48">
        <v>3</v>
      </c>
    </row>
    <row r="46" spans="4:10" ht="20.25" thickBot="1" x14ac:dyDescent="0.35">
      <c r="D46" s="32" t="s">
        <v>338</v>
      </c>
    </row>
    <row r="47" spans="4:10" ht="15.75" thickTop="1" x14ac:dyDescent="0.25">
      <c r="D47" s="8"/>
    </row>
    <row r="48" spans="4:10" ht="15.75" thickBot="1" x14ac:dyDescent="0.3"/>
    <row r="49" spans="4:11" ht="34.5" thickTop="1" thickBot="1" x14ac:dyDescent="0.3">
      <c r="D49" s="34" t="s">
        <v>45</v>
      </c>
      <c r="E49" s="34" t="s">
        <v>184</v>
      </c>
      <c r="F49" s="34" t="s">
        <v>185</v>
      </c>
      <c r="G49" s="34" t="s">
        <v>186</v>
      </c>
      <c r="J49" s="54" t="s">
        <v>187</v>
      </c>
      <c r="K49" s="54" t="s">
        <v>188</v>
      </c>
    </row>
    <row r="50" spans="4:11" x14ac:dyDescent="0.25">
      <c r="D50" s="7" t="s">
        <v>47</v>
      </c>
      <c r="E50" s="53">
        <v>45463</v>
      </c>
      <c r="F50" s="48">
        <v>7</v>
      </c>
      <c r="G50" s="37">
        <f t="shared" ref="G50:G66" si="1">CHOOSE(WEEKDAY(E50,2),Monday,Tuesday,Wednesday,Thursday,Friday,Saturday,Sunday)*F50</f>
        <v>119</v>
      </c>
      <c r="J50" s="48" t="s">
        <v>177</v>
      </c>
      <c r="K50" s="52">
        <v>16</v>
      </c>
    </row>
    <row r="51" spans="4:11" x14ac:dyDescent="0.25">
      <c r="D51" s="7" t="s">
        <v>50</v>
      </c>
      <c r="E51" s="53">
        <v>45403</v>
      </c>
      <c r="F51" s="48">
        <v>8</v>
      </c>
      <c r="G51" s="37">
        <f t="shared" si="1"/>
        <v>152</v>
      </c>
      <c r="J51" s="48" t="s">
        <v>178</v>
      </c>
      <c r="K51" s="52">
        <v>15</v>
      </c>
    </row>
    <row r="52" spans="4:11" x14ac:dyDescent="0.25">
      <c r="D52" s="7" t="s">
        <v>94</v>
      </c>
      <c r="E52" s="53">
        <v>45421</v>
      </c>
      <c r="F52" s="48">
        <v>9</v>
      </c>
      <c r="G52" s="37">
        <f t="shared" si="1"/>
        <v>153</v>
      </c>
      <c r="J52" s="48" t="s">
        <v>179</v>
      </c>
      <c r="K52" s="52">
        <v>19</v>
      </c>
    </row>
    <row r="53" spans="4:11" x14ac:dyDescent="0.25">
      <c r="D53" s="7" t="s">
        <v>90</v>
      </c>
      <c r="E53" s="53">
        <v>45413</v>
      </c>
      <c r="F53" s="48">
        <v>11</v>
      </c>
      <c r="G53" s="37">
        <f t="shared" si="1"/>
        <v>209</v>
      </c>
      <c r="J53" s="48" t="s">
        <v>180</v>
      </c>
      <c r="K53" s="52">
        <v>17</v>
      </c>
    </row>
    <row r="54" spans="4:11" x14ac:dyDescent="0.25">
      <c r="D54" s="7" t="s">
        <v>93</v>
      </c>
      <c r="E54" s="53">
        <v>45448</v>
      </c>
      <c r="F54" s="48">
        <v>6</v>
      </c>
      <c r="G54" s="37">
        <f t="shared" si="1"/>
        <v>114</v>
      </c>
      <c r="J54" s="48" t="s">
        <v>181</v>
      </c>
      <c r="K54" s="52">
        <v>15</v>
      </c>
    </row>
    <row r="55" spans="4:11" x14ac:dyDescent="0.25">
      <c r="D55" s="7" t="s">
        <v>51</v>
      </c>
      <c r="E55" s="53">
        <v>45429</v>
      </c>
      <c r="F55" s="48">
        <v>9</v>
      </c>
      <c r="G55" s="37">
        <f t="shared" si="1"/>
        <v>135</v>
      </c>
      <c r="J55" s="48" t="s">
        <v>182</v>
      </c>
      <c r="K55" s="52">
        <v>19</v>
      </c>
    </row>
    <row r="56" spans="4:11" x14ac:dyDescent="0.25">
      <c r="D56" s="7" t="s">
        <v>47</v>
      </c>
      <c r="E56" s="53">
        <v>45381</v>
      </c>
      <c r="F56" s="48">
        <v>11</v>
      </c>
      <c r="G56" s="37">
        <f t="shared" si="1"/>
        <v>209</v>
      </c>
      <c r="J56" s="48" t="s">
        <v>183</v>
      </c>
      <c r="K56" s="52">
        <v>19</v>
      </c>
    </row>
    <row r="57" spans="4:11" x14ac:dyDescent="0.25">
      <c r="D57" s="7" t="s">
        <v>92</v>
      </c>
      <c r="E57" s="53">
        <v>45427</v>
      </c>
      <c r="F57" s="48">
        <v>9</v>
      </c>
      <c r="G57" s="37">
        <f t="shared" si="1"/>
        <v>171</v>
      </c>
    </row>
    <row r="58" spans="4:11" x14ac:dyDescent="0.25">
      <c r="D58" s="7" t="s">
        <v>91</v>
      </c>
      <c r="E58" s="53">
        <v>45426</v>
      </c>
      <c r="F58" s="48">
        <v>6</v>
      </c>
      <c r="G58" s="37">
        <f t="shared" si="1"/>
        <v>90</v>
      </c>
    </row>
    <row r="59" spans="4:11" x14ac:dyDescent="0.25">
      <c r="D59" s="7" t="s">
        <v>49</v>
      </c>
      <c r="E59" s="53">
        <v>45404</v>
      </c>
      <c r="F59" s="48">
        <v>8</v>
      </c>
      <c r="G59" s="37">
        <f t="shared" si="1"/>
        <v>128</v>
      </c>
    </row>
    <row r="60" spans="4:11" x14ac:dyDescent="0.25">
      <c r="D60" s="7" t="s">
        <v>47</v>
      </c>
      <c r="E60" s="53">
        <v>45499</v>
      </c>
      <c r="F60" s="48">
        <v>7</v>
      </c>
      <c r="G60" s="37">
        <f t="shared" si="1"/>
        <v>105</v>
      </c>
    </row>
    <row r="61" spans="4:11" x14ac:dyDescent="0.25">
      <c r="D61" s="7" t="s">
        <v>48</v>
      </c>
      <c r="E61" s="53">
        <v>45477</v>
      </c>
      <c r="F61" s="48">
        <v>9</v>
      </c>
      <c r="G61" s="37">
        <f t="shared" si="1"/>
        <v>153</v>
      </c>
    </row>
    <row r="62" spans="4:11" x14ac:dyDescent="0.25">
      <c r="D62" s="7" t="s">
        <v>48</v>
      </c>
      <c r="E62" s="53">
        <v>45444</v>
      </c>
      <c r="F62" s="48">
        <v>5</v>
      </c>
      <c r="G62" s="37">
        <f t="shared" si="1"/>
        <v>95</v>
      </c>
    </row>
    <row r="63" spans="4:11" x14ac:dyDescent="0.25">
      <c r="D63" s="7" t="s">
        <v>90</v>
      </c>
      <c r="E63" s="53">
        <v>45416</v>
      </c>
      <c r="F63" s="48">
        <v>7</v>
      </c>
      <c r="G63" s="37">
        <f t="shared" si="1"/>
        <v>133</v>
      </c>
    </row>
    <row r="64" spans="4:11" x14ac:dyDescent="0.25">
      <c r="D64" s="7" t="s">
        <v>50</v>
      </c>
      <c r="E64" s="53">
        <v>45427</v>
      </c>
      <c r="F64" s="48">
        <v>11</v>
      </c>
      <c r="G64" s="37">
        <f t="shared" si="1"/>
        <v>209</v>
      </c>
    </row>
    <row r="65" spans="4:7" x14ac:dyDescent="0.25">
      <c r="D65" s="7" t="s">
        <v>94</v>
      </c>
      <c r="E65" s="53">
        <v>45467</v>
      </c>
      <c r="F65" s="48">
        <v>11</v>
      </c>
      <c r="G65" s="37">
        <f t="shared" si="1"/>
        <v>176</v>
      </c>
    </row>
    <row r="66" spans="4:7" x14ac:dyDescent="0.25">
      <c r="D66" s="7" t="s">
        <v>49</v>
      </c>
      <c r="E66" s="53">
        <v>45470</v>
      </c>
      <c r="F66" s="48">
        <v>5</v>
      </c>
      <c r="G66" s="37">
        <f t="shared" si="1"/>
        <v>85</v>
      </c>
    </row>
    <row r="80" spans="4:7" ht="20.25" thickBot="1" x14ac:dyDescent="0.35">
      <c r="D80" s="32" t="s">
        <v>302</v>
      </c>
    </row>
    <row r="81" spans="4:11" ht="15.75" thickTop="1" x14ac:dyDescent="0.25"/>
    <row r="82" spans="4:11" x14ac:dyDescent="0.25">
      <c r="D82" s="42" t="s">
        <v>339</v>
      </c>
    </row>
    <row r="84" spans="4:11" ht="30" x14ac:dyDescent="0.25">
      <c r="D84" s="55" t="s">
        <v>45</v>
      </c>
      <c r="E84" s="55" t="s">
        <v>184</v>
      </c>
      <c r="F84" s="55" t="s">
        <v>52</v>
      </c>
      <c r="G84" s="55" t="s">
        <v>46</v>
      </c>
      <c r="J84" s="14" t="s">
        <v>52</v>
      </c>
      <c r="K84" s="14" t="s">
        <v>189</v>
      </c>
    </row>
    <row r="85" spans="4:11" x14ac:dyDescent="0.25">
      <c r="D85" t="s">
        <v>47</v>
      </c>
      <c r="E85" s="19">
        <v>45463</v>
      </c>
      <c r="F85" s="16">
        <v>68096</v>
      </c>
      <c r="G85" s="16">
        <f>_xlfn.IFNA(CHOOSE(LOOKUP(Table820[[#This Row],[Sales Value]],SV_RANK21[Sales Value],SV_RANK21[RANK]),$K$93,$K$94,$K$95,$K$96,$K$97)*Table820[[#This Row],[Sales Value]],"No Commission")</f>
        <v>23833.599999999999</v>
      </c>
      <c r="J85" s="40">
        <v>20000</v>
      </c>
      <c r="K85" s="14">
        <v>5</v>
      </c>
    </row>
    <row r="86" spans="4:11" x14ac:dyDescent="0.25">
      <c r="D86" t="s">
        <v>50</v>
      </c>
      <c r="E86" s="19">
        <v>45403</v>
      </c>
      <c r="F86" s="16">
        <v>111618</v>
      </c>
      <c r="G86" s="16">
        <f>_xlfn.IFNA(CHOOSE(LOOKUP(Table820[[#This Row],[Sales Value]],SV_RANK21[Sales Value],SV_RANK21[RANK]),$K$93,$K$94,$K$95,$K$96,$K$97)*Table820[[#This Row],[Sales Value]],"No Commission")</f>
        <v>50228.1</v>
      </c>
      <c r="I86" s="15"/>
      <c r="J86" s="40">
        <v>40000</v>
      </c>
      <c r="K86" s="14">
        <v>4</v>
      </c>
    </row>
    <row r="87" spans="4:11" x14ac:dyDescent="0.25">
      <c r="D87" t="s">
        <v>94</v>
      </c>
      <c r="E87" s="19">
        <v>45421</v>
      </c>
      <c r="F87" s="16">
        <v>113103</v>
      </c>
      <c r="G87" s="16">
        <f>_xlfn.IFNA(CHOOSE(LOOKUP(Table820[[#This Row],[Sales Value]],SV_RANK21[Sales Value],SV_RANK21[RANK]),$K$93,$K$94,$K$95,$K$96,$K$97)*Table820[[#This Row],[Sales Value]],"No Commission")</f>
        <v>50896.35</v>
      </c>
      <c r="J87" s="40">
        <v>60000</v>
      </c>
      <c r="K87" s="14">
        <v>3</v>
      </c>
    </row>
    <row r="88" spans="4:11" x14ac:dyDescent="0.25">
      <c r="D88" t="s">
        <v>90</v>
      </c>
      <c r="E88" s="19">
        <v>45413</v>
      </c>
      <c r="F88" s="16">
        <v>63605</v>
      </c>
      <c r="G88" s="16">
        <f>_xlfn.IFNA(CHOOSE(LOOKUP(Table820[[#This Row],[Sales Value]],SV_RANK21[Sales Value],SV_RANK21[RANK]),$K$93,$K$94,$K$95,$K$96,$K$97)*Table820[[#This Row],[Sales Value]],"No Commission")</f>
        <v>22261.75</v>
      </c>
      <c r="J88" s="40">
        <v>80000</v>
      </c>
      <c r="K88" s="14">
        <v>2</v>
      </c>
    </row>
    <row r="89" spans="4:11" x14ac:dyDescent="0.25">
      <c r="D89" t="s">
        <v>93</v>
      </c>
      <c r="E89" s="19">
        <v>45448</v>
      </c>
      <c r="F89" s="16">
        <v>10500</v>
      </c>
      <c r="G89" s="16" t="str">
        <f>_xlfn.IFNA(CHOOSE(LOOKUP(Table820[[#This Row],[Sales Value]],SV_RANK21[Sales Value],SV_RANK21[RANK]),$K$93,$K$94,$K$95,$K$96,$K$97)*Table820[[#This Row],[Sales Value]],"No Commission")</f>
        <v>No Commission</v>
      </c>
      <c r="J89" s="40">
        <v>100000</v>
      </c>
      <c r="K89" s="14">
        <v>1</v>
      </c>
    </row>
    <row r="90" spans="4:11" x14ac:dyDescent="0.25">
      <c r="D90" t="s">
        <v>51</v>
      </c>
      <c r="E90" s="19">
        <v>45429</v>
      </c>
      <c r="F90" s="16">
        <v>34500</v>
      </c>
      <c r="G90" s="16">
        <f>_xlfn.IFNA(CHOOSE(LOOKUP(Table820[[#This Row],[Sales Value]],SV_RANK21[Sales Value],SV_RANK21[RANK]),$K$93,$K$94,$K$95,$K$96,$K$97)*Table820[[#This Row],[Sales Value]],"No Commission")</f>
        <v>3450</v>
      </c>
      <c r="J90" s="14"/>
      <c r="K90" s="14"/>
    </row>
    <row r="91" spans="4:11" x14ac:dyDescent="0.25">
      <c r="D91" t="s">
        <v>47</v>
      </c>
      <c r="E91" s="19">
        <v>45381</v>
      </c>
      <c r="F91" s="16">
        <v>43903</v>
      </c>
      <c r="G91" s="16">
        <f>_xlfn.IFNA(CHOOSE(LOOKUP(Table820[[#This Row],[Sales Value]],SV_RANK21[Sales Value],SV_RANK21[RANK]),$K$93,$K$94,$K$95,$K$96,$K$97)*Table820[[#This Row],[Sales Value]],"No Commission")</f>
        <v>10975.75</v>
      </c>
    </row>
    <row r="92" spans="4:11" ht="15" customHeight="1" x14ac:dyDescent="0.25">
      <c r="D92" t="s">
        <v>92</v>
      </c>
      <c r="E92" s="19">
        <v>45427</v>
      </c>
      <c r="F92" s="16">
        <v>61611</v>
      </c>
      <c r="G92" s="16">
        <f>_xlfn.IFNA(CHOOSE(LOOKUP(Table820[[#This Row],[Sales Value]],SV_RANK21[Sales Value],SV_RANK21[RANK]),$K$93,$K$94,$K$95,$K$96,$K$97)*Table820[[#This Row],[Sales Value]],"No Commission")</f>
        <v>21563.85</v>
      </c>
      <c r="J92" s="14" t="s">
        <v>189</v>
      </c>
      <c r="K92" s="55" t="s">
        <v>319</v>
      </c>
    </row>
    <row r="93" spans="4:11" x14ac:dyDescent="0.25">
      <c r="D93" t="s">
        <v>91</v>
      </c>
      <c r="E93" s="19">
        <v>45426</v>
      </c>
      <c r="F93" s="16">
        <v>34817</v>
      </c>
      <c r="G93" s="16">
        <f>_xlfn.IFNA(CHOOSE(LOOKUP(Table820[[#This Row],[Sales Value]],SV_RANK21[Sales Value],SV_RANK21[RANK]),$K$93,$K$94,$K$95,$K$96,$K$97)*Table820[[#This Row],[Sales Value]],"No Commission")</f>
        <v>3481.7000000000003</v>
      </c>
      <c r="J93" s="14">
        <v>1</v>
      </c>
      <c r="K93" s="41">
        <v>0.45</v>
      </c>
    </row>
    <row r="94" spans="4:11" x14ac:dyDescent="0.25">
      <c r="D94" t="s">
        <v>49</v>
      </c>
      <c r="E94" s="19">
        <v>45404</v>
      </c>
      <c r="F94" s="16">
        <v>8590</v>
      </c>
      <c r="G94" s="16" t="str">
        <f>_xlfn.IFNA(CHOOSE(LOOKUP(Table820[[#This Row],[Sales Value]],SV_RANK21[Sales Value],SV_RANK21[RANK]),$K$93,$K$94,$K$95,$K$96,$K$97)*Table820[[#This Row],[Sales Value]],"No Commission")</f>
        <v>No Commission</v>
      </c>
      <c r="J94" s="14">
        <v>2</v>
      </c>
      <c r="K94" s="41">
        <v>0.4</v>
      </c>
    </row>
    <row r="95" spans="4:11" x14ac:dyDescent="0.25">
      <c r="D95" t="s">
        <v>47</v>
      </c>
      <c r="E95" s="19">
        <v>45499</v>
      </c>
      <c r="F95" s="16">
        <v>112049</v>
      </c>
      <c r="G95" s="16">
        <f>_xlfn.IFNA(CHOOSE(LOOKUP(Table820[[#This Row],[Sales Value]],SV_RANK21[Sales Value],SV_RANK21[RANK]),$K$93,$K$94,$K$95,$K$96,$K$97)*Table820[[#This Row],[Sales Value]],"No Commission")</f>
        <v>50422.05</v>
      </c>
      <c r="J95" s="14">
        <v>3</v>
      </c>
      <c r="K95" s="41">
        <v>0.35</v>
      </c>
    </row>
    <row r="96" spans="4:11" x14ac:dyDescent="0.25">
      <c r="D96" t="s">
        <v>48</v>
      </c>
      <c r="E96" s="19">
        <v>45477</v>
      </c>
      <c r="F96" s="16">
        <v>45588</v>
      </c>
      <c r="G96" s="16">
        <f>_xlfn.IFNA(CHOOSE(LOOKUP(Table820[[#This Row],[Sales Value]],SV_RANK21[Sales Value],SV_RANK21[RANK]),$K$93,$K$94,$K$95,$K$96,$K$97)*Table820[[#This Row],[Sales Value]],"No Commission")</f>
        <v>11397</v>
      </c>
      <c r="J96" s="14">
        <v>4</v>
      </c>
      <c r="K96" s="41">
        <v>0.25</v>
      </c>
    </row>
    <row r="97" spans="4:13" x14ac:dyDescent="0.25">
      <c r="D97" t="s">
        <v>48</v>
      </c>
      <c r="E97" s="19">
        <v>45444</v>
      </c>
      <c r="F97" s="16">
        <v>88738</v>
      </c>
      <c r="G97" s="16">
        <f>_xlfn.IFNA(CHOOSE(LOOKUP(Table820[[#This Row],[Sales Value]],SV_RANK21[Sales Value],SV_RANK21[RANK]),$K$93,$K$94,$K$95,$K$96,$K$97)*Table820[[#This Row],[Sales Value]],"No Commission")</f>
        <v>35495.200000000004</v>
      </c>
      <c r="J97" s="14">
        <v>5</v>
      </c>
      <c r="K97" s="41">
        <v>0.1</v>
      </c>
    </row>
    <row r="98" spans="4:13" x14ac:dyDescent="0.25">
      <c r="D98" t="s">
        <v>90</v>
      </c>
      <c r="E98" s="19">
        <v>45416</v>
      </c>
      <c r="F98" s="16">
        <v>43054</v>
      </c>
      <c r="G98" s="16">
        <f>_xlfn.IFNA(CHOOSE(LOOKUP(Table820[[#This Row],[Sales Value]],SV_RANK21[Sales Value],SV_RANK21[RANK]),$K$93,$K$94,$K$95,$K$96,$K$97)*Table820[[#This Row],[Sales Value]],"No Commission")</f>
        <v>10763.5</v>
      </c>
    </row>
    <row r="99" spans="4:13" x14ac:dyDescent="0.25">
      <c r="D99" t="s">
        <v>50</v>
      </c>
      <c r="E99" s="19">
        <v>45427</v>
      </c>
      <c r="F99" s="16">
        <v>55251</v>
      </c>
      <c r="G99" s="16">
        <f>_xlfn.IFNA(CHOOSE(LOOKUP(Table820[[#This Row],[Sales Value]],SV_RANK21[Sales Value],SV_RANK21[RANK]),$K$93,$K$94,$K$95,$K$96,$K$97)*Table820[[#This Row],[Sales Value]],"No Commission")</f>
        <v>13812.75</v>
      </c>
    </row>
    <row r="100" spans="4:13" x14ac:dyDescent="0.25">
      <c r="D100" t="s">
        <v>94</v>
      </c>
      <c r="E100" s="19">
        <v>45467</v>
      </c>
      <c r="F100" s="16">
        <v>19401</v>
      </c>
      <c r="G100" s="16" t="str">
        <f>_xlfn.IFNA(CHOOSE(LOOKUP(Table820[[#This Row],[Sales Value]],SV_RANK21[Sales Value],SV_RANK21[RANK]),$K$93,$K$94,$K$95,$K$96,$K$97)*Table820[[#This Row],[Sales Value]],"No Commission")</f>
        <v>No Commission</v>
      </c>
    </row>
    <row r="101" spans="4:13" x14ac:dyDescent="0.25">
      <c r="D101" t="s">
        <v>49</v>
      </c>
      <c r="E101" s="19">
        <v>45470</v>
      </c>
      <c r="F101" s="16">
        <v>108550</v>
      </c>
      <c r="G101" s="16">
        <f>_xlfn.IFNA(CHOOSE(LOOKUP(Table820[[#This Row],[Sales Value]],SV_RANK21[Sales Value],SV_RANK21[RANK]),$K$93,$K$94,$K$95,$K$96,$K$97)*Table820[[#This Row],[Sales Value]],"No Commission")</f>
        <v>48847.5</v>
      </c>
    </row>
    <row r="109" spans="4:13" ht="20.25" thickBot="1" x14ac:dyDescent="0.35">
      <c r="D109" s="32" t="s">
        <v>320</v>
      </c>
    </row>
    <row r="110" spans="4:13" ht="16.5" thickTop="1" thickBot="1" x14ac:dyDescent="0.3"/>
    <row r="111" spans="4:13" ht="35.25" customHeight="1" thickBot="1" x14ac:dyDescent="0.3">
      <c r="D111" s="34" t="s">
        <v>45</v>
      </c>
      <c r="E111" s="34" t="s">
        <v>184</v>
      </c>
      <c r="F111" s="34" t="s">
        <v>52</v>
      </c>
      <c r="G111" s="34" t="s">
        <v>46</v>
      </c>
      <c r="K111" s="8"/>
      <c r="L111" s="8"/>
      <c r="M111" s="8"/>
    </row>
    <row r="112" spans="4:13" ht="16.5" thickTop="1" thickBot="1" x14ac:dyDescent="0.3">
      <c r="D112" s="7" t="s">
        <v>47</v>
      </c>
      <c r="E112" s="53">
        <v>45463</v>
      </c>
      <c r="F112" s="21">
        <v>197939</v>
      </c>
      <c r="G112" s="56">
        <f t="shared" ref="G112:G128" si="2">CHOOSE(VLOOKUP(F112,$J$113:$K$117,2,1),(F112*$J$120)+SUM($K$120:$L$120),(F112*$J$121)+$K$121,F112*$J$122,$J$123,$J$124)</f>
        <v>50234.75</v>
      </c>
      <c r="H112" s="43"/>
      <c r="J112" s="54" t="s">
        <v>192</v>
      </c>
      <c r="K112" s="54" t="s">
        <v>189</v>
      </c>
      <c r="M112" s="16"/>
    </row>
    <row r="113" spans="4:13" ht="15.75" thickTop="1" x14ac:dyDescent="0.25">
      <c r="D113" s="7" t="s">
        <v>50</v>
      </c>
      <c r="E113" s="53">
        <v>45403</v>
      </c>
      <c r="F113" s="21">
        <v>82621</v>
      </c>
      <c r="G113" s="56">
        <f t="shared" si="2"/>
        <v>3500</v>
      </c>
      <c r="J113" s="22">
        <v>11601</v>
      </c>
      <c r="K113" s="23">
        <v>5</v>
      </c>
      <c r="M113" s="16"/>
    </row>
    <row r="114" spans="4:13" x14ac:dyDescent="0.25">
      <c r="D114" s="7" t="s">
        <v>94</v>
      </c>
      <c r="E114" s="53">
        <v>45421</v>
      </c>
      <c r="F114" s="21">
        <v>19327</v>
      </c>
      <c r="G114" s="56">
        <f t="shared" si="2"/>
        <v>1000</v>
      </c>
      <c r="J114" s="22">
        <v>47151</v>
      </c>
      <c r="K114" s="23">
        <v>4</v>
      </c>
      <c r="M114" s="16"/>
    </row>
    <row r="115" spans="4:13" x14ac:dyDescent="0.25">
      <c r="D115" s="7" t="s">
        <v>90</v>
      </c>
      <c r="E115" s="53">
        <v>45413</v>
      </c>
      <c r="F115" s="21">
        <v>265223</v>
      </c>
      <c r="G115" s="56">
        <f t="shared" si="2"/>
        <v>81066.899999999994</v>
      </c>
      <c r="J115" s="22">
        <v>100526</v>
      </c>
      <c r="K115" s="23">
        <v>3</v>
      </c>
      <c r="M115" s="16"/>
    </row>
    <row r="116" spans="4:13" x14ac:dyDescent="0.25">
      <c r="D116" s="7" t="s">
        <v>93</v>
      </c>
      <c r="E116" s="53">
        <v>45448</v>
      </c>
      <c r="F116" s="21">
        <v>135891</v>
      </c>
      <c r="G116" s="56">
        <f t="shared" si="2"/>
        <v>27178.2</v>
      </c>
      <c r="J116" s="22">
        <v>191952</v>
      </c>
      <c r="K116" s="23">
        <v>2</v>
      </c>
      <c r="M116" s="16"/>
    </row>
    <row r="117" spans="4:13" x14ac:dyDescent="0.25">
      <c r="D117" s="7" t="s">
        <v>51</v>
      </c>
      <c r="E117" s="53">
        <v>45429</v>
      </c>
      <c r="F117" s="21">
        <v>223967</v>
      </c>
      <c r="G117" s="56">
        <f t="shared" si="2"/>
        <v>56741.75</v>
      </c>
      <c r="J117" s="22">
        <v>243726</v>
      </c>
      <c r="K117" s="23">
        <v>1</v>
      </c>
      <c r="M117" s="16"/>
    </row>
    <row r="118" spans="4:13" ht="15.75" thickBot="1" x14ac:dyDescent="0.3">
      <c r="D118" s="7" t="s">
        <v>47</v>
      </c>
      <c r="E118" s="53">
        <v>45381</v>
      </c>
      <c r="F118" s="21">
        <v>50013</v>
      </c>
      <c r="G118" s="56">
        <f t="shared" si="2"/>
        <v>3500</v>
      </c>
    </row>
    <row r="119" spans="4:13" ht="31.5" thickTop="1" thickBot="1" x14ac:dyDescent="0.3">
      <c r="D119" s="7" t="s">
        <v>92</v>
      </c>
      <c r="E119" s="53">
        <v>45427</v>
      </c>
      <c r="F119" s="21">
        <v>49541</v>
      </c>
      <c r="G119" s="56">
        <f t="shared" si="2"/>
        <v>3500</v>
      </c>
      <c r="I119" s="54" t="s">
        <v>189</v>
      </c>
      <c r="J119" s="54" t="s">
        <v>340</v>
      </c>
      <c r="K119" s="54" t="s">
        <v>190</v>
      </c>
      <c r="L119" s="54" t="s">
        <v>191</v>
      </c>
    </row>
    <row r="120" spans="4:13" ht="15.75" thickTop="1" x14ac:dyDescent="0.25">
      <c r="D120" s="7" t="s">
        <v>91</v>
      </c>
      <c r="E120" s="53">
        <v>45426</v>
      </c>
      <c r="F120" s="21">
        <v>260824</v>
      </c>
      <c r="G120" s="56">
        <f t="shared" si="2"/>
        <v>79747.199999999997</v>
      </c>
      <c r="I120" s="7">
        <v>1</v>
      </c>
      <c r="J120" s="20">
        <v>0.3</v>
      </c>
      <c r="K120" s="21">
        <v>1000</v>
      </c>
      <c r="L120" s="21">
        <v>500</v>
      </c>
    </row>
    <row r="121" spans="4:13" x14ac:dyDescent="0.25">
      <c r="D121" s="7" t="s">
        <v>49</v>
      </c>
      <c r="E121" s="53">
        <v>45404</v>
      </c>
      <c r="F121" s="21">
        <v>106807</v>
      </c>
      <c r="G121" s="56">
        <f t="shared" si="2"/>
        <v>21361.4</v>
      </c>
      <c r="I121" s="7">
        <v>2</v>
      </c>
      <c r="J121" s="20">
        <v>0.25</v>
      </c>
      <c r="K121" s="21">
        <v>750</v>
      </c>
      <c r="L121" s="21">
        <v>0</v>
      </c>
    </row>
    <row r="122" spans="4:13" x14ac:dyDescent="0.25">
      <c r="D122" s="7" t="s">
        <v>47</v>
      </c>
      <c r="E122" s="53">
        <v>45499</v>
      </c>
      <c r="F122" s="21">
        <v>86278</v>
      </c>
      <c r="G122" s="56">
        <f t="shared" si="2"/>
        <v>3500</v>
      </c>
      <c r="I122" s="7">
        <v>3</v>
      </c>
      <c r="J122" s="20">
        <v>0.2</v>
      </c>
      <c r="K122" s="21">
        <v>0</v>
      </c>
      <c r="L122" s="21">
        <v>0</v>
      </c>
    </row>
    <row r="123" spans="4:13" x14ac:dyDescent="0.25">
      <c r="D123" s="7" t="s">
        <v>48</v>
      </c>
      <c r="E123" s="53">
        <v>45477</v>
      </c>
      <c r="F123" s="21">
        <v>173165</v>
      </c>
      <c r="G123" s="56">
        <f t="shared" si="2"/>
        <v>34633</v>
      </c>
      <c r="I123" s="7">
        <v>4</v>
      </c>
      <c r="J123" s="21">
        <v>3500</v>
      </c>
      <c r="K123" s="21">
        <v>0</v>
      </c>
      <c r="L123" s="21">
        <v>0</v>
      </c>
    </row>
    <row r="124" spans="4:13" x14ac:dyDescent="0.25">
      <c r="D124" s="7" t="s">
        <v>48</v>
      </c>
      <c r="E124" s="53">
        <v>45444</v>
      </c>
      <c r="F124" s="21">
        <v>104834</v>
      </c>
      <c r="G124" s="56">
        <f t="shared" si="2"/>
        <v>20966.800000000003</v>
      </c>
      <c r="I124" s="7">
        <v>5</v>
      </c>
      <c r="J124" s="21">
        <v>1000</v>
      </c>
      <c r="K124" s="21">
        <v>0</v>
      </c>
      <c r="L124" s="21">
        <v>0</v>
      </c>
    </row>
    <row r="125" spans="4:13" x14ac:dyDescent="0.25">
      <c r="D125" s="7" t="s">
        <v>90</v>
      </c>
      <c r="E125" s="53">
        <v>45416</v>
      </c>
      <c r="F125" s="21">
        <v>109454</v>
      </c>
      <c r="G125" s="56">
        <f t="shared" si="2"/>
        <v>21890.800000000003</v>
      </c>
    </row>
    <row r="126" spans="4:13" x14ac:dyDescent="0.25">
      <c r="D126" s="7" t="s">
        <v>50</v>
      </c>
      <c r="E126" s="53">
        <v>45427</v>
      </c>
      <c r="F126" s="21">
        <v>253669</v>
      </c>
      <c r="G126" s="56">
        <f t="shared" si="2"/>
        <v>77600.7</v>
      </c>
    </row>
    <row r="127" spans="4:13" x14ac:dyDescent="0.25">
      <c r="D127" s="7" t="s">
        <v>94</v>
      </c>
      <c r="E127" s="53">
        <v>45467</v>
      </c>
      <c r="F127" s="21">
        <v>43882</v>
      </c>
      <c r="G127" s="56">
        <f t="shared" si="2"/>
        <v>1000</v>
      </c>
    </row>
    <row r="128" spans="4:13" x14ac:dyDescent="0.25">
      <c r="D128" s="7" t="s">
        <v>49</v>
      </c>
      <c r="E128" s="53">
        <v>45470</v>
      </c>
      <c r="F128" s="21">
        <v>159095</v>
      </c>
      <c r="G128" s="56">
        <f t="shared" si="2"/>
        <v>31819</v>
      </c>
      <c r="I128" s="15"/>
    </row>
    <row r="137" spans="4:10" ht="20.25" thickBot="1" x14ac:dyDescent="0.35">
      <c r="D137" s="32" t="s">
        <v>321</v>
      </c>
    </row>
    <row r="138" spans="4:10" ht="15.75" thickTop="1" x14ac:dyDescent="0.25"/>
    <row r="139" spans="4:10" ht="15.75" thickBot="1" x14ac:dyDescent="0.3"/>
    <row r="140" spans="4:10" ht="31.5" thickTop="1" thickBot="1" x14ac:dyDescent="0.3">
      <c r="D140" s="57" t="s">
        <v>193</v>
      </c>
      <c r="E140" s="58" t="s">
        <v>194</v>
      </c>
      <c r="F140" s="59" t="s">
        <v>195</v>
      </c>
      <c r="I140" s="54" t="s">
        <v>199</v>
      </c>
      <c r="J140" s="54" t="s">
        <v>303</v>
      </c>
    </row>
    <row r="141" spans="4:10" ht="15.75" thickTop="1" x14ac:dyDescent="0.25">
      <c r="D141" s="60">
        <v>8056</v>
      </c>
      <c r="E141" s="61">
        <v>19831</v>
      </c>
      <c r="F141" s="62">
        <v>18187</v>
      </c>
      <c r="I141" s="7" t="s">
        <v>196</v>
      </c>
      <c r="J141" s="20">
        <v>0.32</v>
      </c>
    </row>
    <row r="142" spans="4:10" x14ac:dyDescent="0.25">
      <c r="D142" s="60">
        <v>14359</v>
      </c>
      <c r="E142" s="61">
        <v>7637</v>
      </c>
      <c r="F142" s="62">
        <v>14046</v>
      </c>
      <c r="I142" s="7" t="s">
        <v>197</v>
      </c>
      <c r="J142" s="20">
        <v>0.24</v>
      </c>
    </row>
    <row r="143" spans="4:10" x14ac:dyDescent="0.25">
      <c r="D143" s="60">
        <v>21160</v>
      </c>
      <c r="E143" s="61">
        <v>7116</v>
      </c>
      <c r="F143" s="62">
        <v>21332</v>
      </c>
      <c r="I143" s="7" t="s">
        <v>198</v>
      </c>
      <c r="J143" s="20">
        <v>0.19</v>
      </c>
    </row>
    <row r="144" spans="4:10" x14ac:dyDescent="0.25">
      <c r="D144" s="60">
        <v>5246</v>
      </c>
      <c r="E144" s="61">
        <v>21761</v>
      </c>
      <c r="F144" s="62">
        <v>11133</v>
      </c>
    </row>
    <row r="145" spans="4:10" ht="15.75" thickBot="1" x14ac:dyDescent="0.3">
      <c r="D145" s="60">
        <v>18392</v>
      </c>
      <c r="E145" s="61">
        <v>12906</v>
      </c>
      <c r="F145" s="62">
        <v>7519</v>
      </c>
    </row>
    <row r="146" spans="4:10" ht="33" customHeight="1" thickBot="1" x14ac:dyDescent="0.3">
      <c r="D146" s="60">
        <v>13580</v>
      </c>
      <c r="E146" s="61">
        <v>10088</v>
      </c>
      <c r="F146" s="62">
        <v>14203</v>
      </c>
      <c r="I146" s="34" t="s">
        <v>199</v>
      </c>
      <c r="J146" s="34" t="s">
        <v>337</v>
      </c>
    </row>
    <row r="147" spans="4:10" x14ac:dyDescent="0.25">
      <c r="D147" s="60">
        <v>12796</v>
      </c>
      <c r="E147" s="61">
        <v>19664</v>
      </c>
      <c r="F147" s="62">
        <v>14434</v>
      </c>
      <c r="I147" s="48">
        <v>3</v>
      </c>
      <c r="J147" s="21">
        <f>CHOOSE(I147,AVERAGE(D141:D150)*J141,AVERAGE(E141:E150)*J142,AVERAGE(F141:F150)*J143)</f>
        <v>2401.79</v>
      </c>
    </row>
    <row r="148" spans="4:10" x14ac:dyDescent="0.25">
      <c r="D148" s="60">
        <v>10918</v>
      </c>
      <c r="E148" s="61">
        <v>22348</v>
      </c>
      <c r="F148" s="62">
        <v>5706</v>
      </c>
    </row>
    <row r="149" spans="4:10" x14ac:dyDescent="0.25">
      <c r="D149" s="60">
        <v>18368</v>
      </c>
      <c r="E149" s="61">
        <v>8093</v>
      </c>
      <c r="F149" s="62">
        <v>14550</v>
      </c>
    </row>
    <row r="150" spans="4:10" x14ac:dyDescent="0.25">
      <c r="D150" s="60">
        <v>14375</v>
      </c>
      <c r="E150" s="61">
        <v>12313</v>
      </c>
      <c r="F150" s="62">
        <v>5300</v>
      </c>
    </row>
  </sheetData>
  <dataValidations count="1">
    <dataValidation type="list" allowBlank="1" showInputMessage="1" showErrorMessage="1" sqref="I147" xr:uid="{8A2B3E6C-6F96-47F4-B28C-6BCBCCE47E1A}">
      <formula1>"1,2,3"</formula1>
    </dataValidation>
  </dataValidations>
  <pageMargins left="0.7" right="0.7" top="0.75" bottom="0.75" header="0.3" footer="0.3"/>
  <tableParts count="3">
    <tablePart r:id="rId1"/>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0A7B6-A526-4E8D-AA50-A3A6AE695E00}">
  <dimension ref="C1:U89"/>
  <sheetViews>
    <sheetView showGridLines="0" showRowColHeaders="0" zoomScale="130" zoomScaleNormal="130" workbookViewId="0">
      <pane ySplit="1" topLeftCell="A2" activePane="bottomLeft" state="frozen"/>
      <selection pane="bottomLeft" activeCell="A2" sqref="A2"/>
    </sheetView>
  </sheetViews>
  <sheetFormatPr defaultRowHeight="15" x14ac:dyDescent="0.25"/>
  <sheetData>
    <row r="1" spans="3:21" s="9" customFormat="1" ht="44.25" customHeight="1" thickBot="1" x14ac:dyDescent="0.3">
      <c r="K1" s="31" t="s">
        <v>342</v>
      </c>
    </row>
    <row r="3" spans="3:21" ht="15" customHeight="1" x14ac:dyDescent="0.25">
      <c r="C3" s="140" t="s">
        <v>343</v>
      </c>
      <c r="D3" s="140"/>
      <c r="E3" s="140"/>
      <c r="F3" s="140"/>
      <c r="G3" s="140"/>
      <c r="H3" s="140"/>
      <c r="I3" s="140"/>
      <c r="J3" s="140"/>
      <c r="K3" s="140"/>
      <c r="L3" s="140"/>
      <c r="M3" s="140"/>
      <c r="N3" s="140"/>
      <c r="O3" s="140"/>
      <c r="P3" s="140"/>
      <c r="Q3" s="140"/>
      <c r="R3" s="140"/>
      <c r="S3" s="140"/>
      <c r="T3" s="140"/>
      <c r="U3" s="140"/>
    </row>
    <row r="4" spans="3:21" ht="15" customHeight="1" x14ac:dyDescent="0.25">
      <c r="C4" s="140"/>
      <c r="D4" s="140"/>
      <c r="E4" s="140"/>
      <c r="F4" s="140"/>
      <c r="G4" s="140"/>
      <c r="H4" s="140"/>
      <c r="I4" s="140"/>
      <c r="J4" s="140"/>
      <c r="K4" s="140"/>
      <c r="L4" s="140"/>
      <c r="M4" s="140"/>
      <c r="N4" s="140"/>
      <c r="O4" s="140"/>
      <c r="P4" s="140"/>
      <c r="Q4" s="140"/>
      <c r="R4" s="140"/>
      <c r="S4" s="140"/>
      <c r="T4" s="140"/>
      <c r="U4" s="140"/>
    </row>
    <row r="5" spans="3:21" ht="15" customHeight="1" x14ac:dyDescent="0.25">
      <c r="C5" s="140"/>
      <c r="D5" s="140"/>
      <c r="E5" s="140"/>
      <c r="F5" s="140"/>
      <c r="G5" s="140"/>
      <c r="H5" s="140"/>
      <c r="I5" s="140"/>
      <c r="J5" s="140"/>
      <c r="K5" s="140"/>
      <c r="L5" s="140"/>
      <c r="M5" s="140"/>
      <c r="N5" s="140"/>
      <c r="O5" s="140"/>
      <c r="P5" s="140"/>
      <c r="Q5" s="140"/>
      <c r="R5" s="140"/>
      <c r="S5" s="140"/>
      <c r="T5" s="140"/>
      <c r="U5" s="140"/>
    </row>
    <row r="6" spans="3:21" ht="15" customHeight="1" x14ac:dyDescent="0.25">
      <c r="C6" s="140"/>
      <c r="D6" s="140"/>
      <c r="E6" s="140"/>
      <c r="F6" s="140"/>
      <c r="G6" s="140"/>
      <c r="H6" s="140"/>
      <c r="I6" s="140"/>
      <c r="J6" s="140"/>
      <c r="K6" s="140"/>
      <c r="L6" s="140"/>
      <c r="M6" s="140"/>
      <c r="N6" s="140"/>
      <c r="O6" s="140"/>
      <c r="P6" s="140"/>
      <c r="Q6" s="140"/>
      <c r="R6" s="140"/>
      <c r="S6" s="140"/>
      <c r="T6" s="140"/>
      <c r="U6" s="140"/>
    </row>
    <row r="7" spans="3:21" ht="15" customHeight="1" x14ac:dyDescent="0.25">
      <c r="C7" s="140"/>
      <c r="D7" s="140"/>
      <c r="E7" s="140"/>
      <c r="F7" s="140"/>
      <c r="G7" s="140"/>
      <c r="H7" s="140"/>
      <c r="I7" s="140"/>
      <c r="J7" s="140"/>
      <c r="K7" s="140"/>
      <c r="L7" s="140"/>
      <c r="M7" s="140"/>
      <c r="N7" s="140"/>
      <c r="O7" s="140"/>
      <c r="P7" s="140"/>
      <c r="Q7" s="140"/>
      <c r="R7" s="140"/>
      <c r="S7" s="140"/>
      <c r="T7" s="140"/>
      <c r="U7" s="140"/>
    </row>
    <row r="8" spans="3:21" ht="15" customHeight="1" x14ac:dyDescent="0.25">
      <c r="C8" s="140"/>
      <c r="D8" s="140"/>
      <c r="E8" s="140"/>
      <c r="F8" s="140"/>
      <c r="G8" s="140"/>
      <c r="H8" s="140"/>
      <c r="I8" s="140"/>
      <c r="J8" s="140"/>
      <c r="K8" s="140"/>
      <c r="L8" s="140"/>
      <c r="M8" s="140"/>
      <c r="N8" s="140"/>
      <c r="O8" s="140"/>
      <c r="P8" s="140"/>
      <c r="Q8" s="140"/>
      <c r="R8" s="140"/>
      <c r="S8" s="140"/>
      <c r="T8" s="140"/>
      <c r="U8" s="140"/>
    </row>
    <row r="9" spans="3:21" ht="15" customHeight="1" x14ac:dyDescent="0.25">
      <c r="C9" s="140"/>
      <c r="D9" s="140"/>
      <c r="E9" s="140"/>
      <c r="F9" s="140"/>
      <c r="G9" s="140"/>
      <c r="H9" s="140"/>
      <c r="I9" s="140"/>
      <c r="J9" s="140"/>
      <c r="K9" s="140"/>
      <c r="L9" s="140"/>
      <c r="M9" s="140"/>
      <c r="N9" s="140"/>
      <c r="O9" s="140"/>
      <c r="P9" s="140"/>
      <c r="Q9" s="140"/>
      <c r="R9" s="140"/>
      <c r="S9" s="140"/>
      <c r="T9" s="140"/>
      <c r="U9" s="140"/>
    </row>
    <row r="10" spans="3:21" ht="15" customHeight="1" x14ac:dyDescent="0.25">
      <c r="C10" s="140"/>
      <c r="D10" s="140"/>
      <c r="E10" s="140"/>
      <c r="F10" s="140"/>
      <c r="G10" s="140"/>
      <c r="H10" s="140"/>
      <c r="I10" s="140"/>
      <c r="J10" s="140"/>
      <c r="K10" s="140"/>
      <c r="L10" s="140"/>
      <c r="M10" s="140"/>
      <c r="N10" s="140"/>
      <c r="O10" s="140"/>
      <c r="P10" s="140"/>
      <c r="Q10" s="140"/>
      <c r="R10" s="140"/>
      <c r="S10" s="140"/>
      <c r="T10" s="140"/>
      <c r="U10" s="140"/>
    </row>
    <row r="11" spans="3:21" ht="15" customHeight="1" x14ac:dyDescent="0.25">
      <c r="C11" s="140"/>
      <c r="D11" s="140"/>
      <c r="E11" s="140"/>
      <c r="F11" s="140"/>
      <c r="G11" s="140"/>
      <c r="H11" s="140"/>
      <c r="I11" s="140"/>
      <c r="J11" s="140"/>
      <c r="K11" s="140"/>
      <c r="L11" s="140"/>
      <c r="M11" s="140"/>
      <c r="N11" s="140"/>
      <c r="O11" s="140"/>
      <c r="P11" s="140"/>
      <c r="Q11" s="140"/>
      <c r="R11" s="140"/>
      <c r="S11" s="140"/>
      <c r="T11" s="140"/>
      <c r="U11" s="140"/>
    </row>
    <row r="12" spans="3:21" ht="15" customHeight="1" x14ac:dyDescent="0.25">
      <c r="C12" s="140"/>
      <c r="D12" s="140"/>
      <c r="E12" s="140"/>
      <c r="F12" s="140"/>
      <c r="G12" s="140"/>
      <c r="H12" s="140"/>
      <c r="I12" s="140"/>
      <c r="J12" s="140"/>
      <c r="K12" s="140"/>
      <c r="L12" s="140"/>
      <c r="M12" s="140"/>
      <c r="N12" s="140"/>
      <c r="O12" s="140"/>
      <c r="P12" s="140"/>
      <c r="Q12" s="140"/>
      <c r="R12" s="140"/>
      <c r="S12" s="140"/>
      <c r="T12" s="140"/>
      <c r="U12" s="140"/>
    </row>
    <row r="13" spans="3:21" ht="15.75" customHeight="1" x14ac:dyDescent="0.25">
      <c r="C13" s="140"/>
      <c r="D13" s="140"/>
      <c r="E13" s="140"/>
      <c r="F13" s="140"/>
      <c r="G13" s="140"/>
      <c r="H13" s="140"/>
      <c r="I13" s="140"/>
      <c r="J13" s="140"/>
      <c r="K13" s="140"/>
      <c r="L13" s="140"/>
      <c r="M13" s="140"/>
      <c r="N13" s="140"/>
      <c r="O13" s="140"/>
      <c r="P13" s="140"/>
      <c r="Q13" s="140"/>
      <c r="R13" s="140"/>
      <c r="S13" s="140"/>
      <c r="T13" s="140"/>
      <c r="U13" s="140"/>
    </row>
    <row r="14" spans="3:21" ht="15" customHeight="1" x14ac:dyDescent="0.25">
      <c r="C14" s="140"/>
      <c r="D14" s="140"/>
      <c r="E14" s="140"/>
      <c r="F14" s="140"/>
      <c r="G14" s="140"/>
      <c r="H14" s="140"/>
      <c r="I14" s="140"/>
      <c r="J14" s="140"/>
      <c r="K14" s="140"/>
      <c r="L14" s="140"/>
      <c r="M14" s="140"/>
      <c r="N14" s="140"/>
      <c r="O14" s="140"/>
      <c r="P14" s="140"/>
      <c r="Q14" s="140"/>
      <c r="R14" s="140"/>
      <c r="S14" s="140"/>
      <c r="T14" s="140"/>
      <c r="U14" s="140"/>
    </row>
    <row r="15" spans="3:21" ht="15" customHeight="1" x14ac:dyDescent="0.25">
      <c r="C15" s="140"/>
      <c r="D15" s="140"/>
      <c r="E15" s="140"/>
      <c r="F15" s="140"/>
      <c r="G15" s="140"/>
      <c r="H15" s="140"/>
      <c r="I15" s="140"/>
      <c r="J15" s="140"/>
      <c r="K15" s="140"/>
      <c r="L15" s="140"/>
      <c r="M15" s="140"/>
      <c r="N15" s="140"/>
      <c r="O15" s="140"/>
      <c r="P15" s="140"/>
      <c r="Q15" s="140"/>
      <c r="R15" s="140"/>
      <c r="S15" s="140"/>
      <c r="T15" s="140"/>
      <c r="U15" s="140"/>
    </row>
    <row r="16" spans="3:21" ht="15" customHeight="1" x14ac:dyDescent="0.25">
      <c r="C16" s="140"/>
      <c r="D16" s="140"/>
      <c r="E16" s="140"/>
      <c r="F16" s="140"/>
      <c r="G16" s="140"/>
      <c r="H16" s="140"/>
      <c r="I16" s="140"/>
      <c r="J16" s="140"/>
      <c r="K16" s="140"/>
      <c r="L16" s="140"/>
      <c r="M16" s="140"/>
      <c r="N16" s="140"/>
      <c r="O16" s="140"/>
      <c r="P16" s="140"/>
      <c r="Q16" s="140"/>
      <c r="R16" s="140"/>
      <c r="S16" s="140"/>
      <c r="T16" s="140"/>
      <c r="U16" s="140"/>
    </row>
    <row r="17" spans="3:21" ht="15" customHeight="1" x14ac:dyDescent="0.25">
      <c r="C17" s="140"/>
      <c r="D17" s="140"/>
      <c r="E17" s="140"/>
      <c r="F17" s="140"/>
      <c r="G17" s="140"/>
      <c r="H17" s="140"/>
      <c r="I17" s="140"/>
      <c r="J17" s="140"/>
      <c r="K17" s="140"/>
      <c r="L17" s="140"/>
      <c r="M17" s="140"/>
      <c r="N17" s="140"/>
      <c r="O17" s="140"/>
      <c r="P17" s="140"/>
      <c r="Q17" s="140"/>
      <c r="R17" s="140"/>
      <c r="S17" s="140"/>
      <c r="T17" s="140"/>
      <c r="U17" s="140"/>
    </row>
    <row r="18" spans="3:21" ht="15" customHeight="1" x14ac:dyDescent="0.25">
      <c r="C18" s="140"/>
      <c r="D18" s="140"/>
      <c r="E18" s="140"/>
      <c r="F18" s="140"/>
      <c r="G18" s="140"/>
      <c r="H18" s="140"/>
      <c r="I18" s="140"/>
      <c r="J18" s="140"/>
      <c r="K18" s="140"/>
      <c r="L18" s="140"/>
      <c r="M18" s="140"/>
      <c r="N18" s="140"/>
      <c r="O18" s="140"/>
      <c r="P18" s="140"/>
      <c r="Q18" s="140"/>
      <c r="R18" s="140"/>
      <c r="S18" s="140"/>
      <c r="T18" s="140"/>
      <c r="U18" s="140"/>
    </row>
    <row r="19" spans="3:21" ht="15" customHeight="1" x14ac:dyDescent="0.25">
      <c r="C19" s="140"/>
      <c r="D19" s="140"/>
      <c r="E19" s="140"/>
      <c r="F19" s="140"/>
      <c r="G19" s="140"/>
      <c r="H19" s="140"/>
      <c r="I19" s="140"/>
      <c r="J19" s="140"/>
      <c r="K19" s="140"/>
      <c r="L19" s="140"/>
      <c r="M19" s="140"/>
      <c r="N19" s="140"/>
      <c r="O19" s="140"/>
      <c r="P19" s="140"/>
      <c r="Q19" s="140"/>
      <c r="R19" s="140"/>
      <c r="S19" s="140"/>
      <c r="T19" s="140"/>
      <c r="U19" s="140"/>
    </row>
    <row r="20" spans="3:21" ht="15" customHeight="1" x14ac:dyDescent="0.25">
      <c r="C20" s="140"/>
      <c r="D20" s="140"/>
      <c r="E20" s="140"/>
      <c r="F20" s="140"/>
      <c r="G20" s="140"/>
      <c r="H20" s="140"/>
      <c r="I20" s="140"/>
      <c r="J20" s="140"/>
      <c r="K20" s="140"/>
      <c r="L20" s="140"/>
      <c r="M20" s="140"/>
      <c r="N20" s="140"/>
      <c r="O20" s="140"/>
      <c r="P20" s="140"/>
      <c r="Q20" s="140"/>
      <c r="R20" s="140"/>
      <c r="S20" s="140"/>
      <c r="T20" s="140"/>
      <c r="U20" s="140"/>
    </row>
    <row r="21" spans="3:21" ht="15" customHeight="1" x14ac:dyDescent="0.25">
      <c r="C21" s="140"/>
      <c r="D21" s="140"/>
      <c r="E21" s="140"/>
      <c r="F21" s="140"/>
      <c r="G21" s="140"/>
      <c r="H21" s="140"/>
      <c r="I21" s="140"/>
      <c r="J21" s="140"/>
      <c r="K21" s="140"/>
      <c r="L21" s="140"/>
      <c r="M21" s="140"/>
      <c r="N21" s="140"/>
      <c r="O21" s="140"/>
      <c r="P21" s="140"/>
      <c r="Q21" s="140"/>
      <c r="R21" s="140"/>
      <c r="S21" s="140"/>
      <c r="T21" s="140"/>
      <c r="U21" s="140"/>
    </row>
    <row r="22" spans="3:21" ht="15" customHeight="1" x14ac:dyDescent="0.25">
      <c r="C22" s="140"/>
      <c r="D22" s="140"/>
      <c r="E22" s="140"/>
      <c r="F22" s="140"/>
      <c r="G22" s="140"/>
      <c r="H22" s="140"/>
      <c r="I22" s="140"/>
      <c r="J22" s="140"/>
      <c r="K22" s="140"/>
      <c r="L22" s="140"/>
      <c r="M22" s="140"/>
      <c r="N22" s="140"/>
      <c r="O22" s="140"/>
      <c r="P22" s="140"/>
      <c r="Q22" s="140"/>
      <c r="R22" s="140"/>
      <c r="S22" s="140"/>
      <c r="T22" s="140"/>
      <c r="U22" s="140"/>
    </row>
    <row r="23" spans="3:21" ht="15" customHeight="1" x14ac:dyDescent="0.25">
      <c r="C23" s="140"/>
      <c r="D23" s="140"/>
      <c r="E23" s="140"/>
      <c r="F23" s="140"/>
      <c r="G23" s="140"/>
      <c r="H23" s="140"/>
      <c r="I23" s="140"/>
      <c r="J23" s="140"/>
      <c r="K23" s="140"/>
      <c r="L23" s="140"/>
      <c r="M23" s="140"/>
      <c r="N23" s="140"/>
      <c r="O23" s="140"/>
      <c r="P23" s="140"/>
      <c r="Q23" s="140"/>
      <c r="R23" s="140"/>
      <c r="S23" s="140"/>
      <c r="T23" s="140"/>
      <c r="U23" s="140"/>
    </row>
    <row r="24" spans="3:21" ht="15" customHeight="1" x14ac:dyDescent="0.25">
      <c r="C24" s="140"/>
      <c r="D24" s="140"/>
      <c r="E24" s="140"/>
      <c r="F24" s="140"/>
      <c r="G24" s="140"/>
      <c r="H24" s="140"/>
      <c r="I24" s="140"/>
      <c r="J24" s="140"/>
      <c r="K24" s="140"/>
      <c r="L24" s="140"/>
      <c r="M24" s="140"/>
      <c r="N24" s="140"/>
      <c r="O24" s="140"/>
      <c r="P24" s="140"/>
      <c r="Q24" s="140"/>
      <c r="R24" s="140"/>
      <c r="S24" s="140"/>
      <c r="T24" s="140"/>
      <c r="U24" s="140"/>
    </row>
    <row r="25" spans="3:21" ht="15" customHeight="1" x14ac:dyDescent="0.25">
      <c r="C25" s="140"/>
      <c r="D25" s="140"/>
      <c r="E25" s="140"/>
      <c r="F25" s="140"/>
      <c r="G25" s="140"/>
      <c r="H25" s="140"/>
      <c r="I25" s="140"/>
      <c r="J25" s="140"/>
      <c r="K25" s="140"/>
      <c r="L25" s="140"/>
      <c r="M25" s="140"/>
      <c r="N25" s="140"/>
      <c r="O25" s="140"/>
      <c r="P25" s="140"/>
      <c r="Q25" s="140"/>
      <c r="R25" s="140"/>
      <c r="S25" s="140"/>
      <c r="T25" s="140"/>
      <c r="U25" s="140"/>
    </row>
    <row r="26" spans="3:21" ht="15" customHeight="1" x14ac:dyDescent="0.25">
      <c r="C26" s="140"/>
      <c r="D26" s="140"/>
      <c r="E26" s="140"/>
      <c r="F26" s="140"/>
      <c r="G26" s="140"/>
      <c r="H26" s="140"/>
      <c r="I26" s="140"/>
      <c r="J26" s="140"/>
      <c r="K26" s="140"/>
      <c r="L26" s="140"/>
      <c r="M26" s="140"/>
      <c r="N26" s="140"/>
      <c r="O26" s="140"/>
      <c r="P26" s="140"/>
      <c r="Q26" s="140"/>
      <c r="R26" s="140"/>
      <c r="S26" s="140"/>
      <c r="T26" s="140"/>
      <c r="U26" s="140"/>
    </row>
    <row r="27" spans="3:21" ht="15" customHeight="1" x14ac:dyDescent="0.25">
      <c r="C27" s="140"/>
      <c r="D27" s="140"/>
      <c r="E27" s="140"/>
      <c r="F27" s="140"/>
      <c r="G27" s="140"/>
      <c r="H27" s="140"/>
      <c r="I27" s="140"/>
      <c r="J27" s="140"/>
      <c r="K27" s="140"/>
      <c r="L27" s="140"/>
      <c r="M27" s="140"/>
      <c r="N27" s="140"/>
      <c r="O27" s="140"/>
      <c r="P27" s="140"/>
      <c r="Q27" s="140"/>
      <c r="R27" s="140"/>
      <c r="S27" s="140"/>
      <c r="T27" s="140"/>
      <c r="U27" s="140"/>
    </row>
    <row r="28" spans="3:21" ht="15" customHeight="1" x14ac:dyDescent="0.25">
      <c r="C28" s="140"/>
      <c r="D28" s="140"/>
      <c r="E28" s="140"/>
      <c r="F28" s="140"/>
      <c r="G28" s="140"/>
      <c r="H28" s="140"/>
      <c r="I28" s="140"/>
      <c r="J28" s="140"/>
      <c r="K28" s="140"/>
      <c r="L28" s="140"/>
      <c r="M28" s="140"/>
      <c r="N28" s="140"/>
      <c r="O28" s="140"/>
      <c r="P28" s="140"/>
      <c r="Q28" s="140"/>
      <c r="R28" s="140"/>
      <c r="S28" s="140"/>
      <c r="T28" s="140"/>
      <c r="U28" s="140"/>
    </row>
    <row r="29" spans="3:21" ht="15" customHeight="1" x14ac:dyDescent="0.25">
      <c r="C29" s="140"/>
      <c r="D29" s="140"/>
      <c r="E29" s="140"/>
      <c r="F29" s="140"/>
      <c r="G29" s="140"/>
      <c r="H29" s="140"/>
      <c r="I29" s="140"/>
      <c r="J29" s="140"/>
      <c r="K29" s="140"/>
      <c r="L29" s="140"/>
      <c r="M29" s="140"/>
      <c r="N29" s="140"/>
      <c r="O29" s="140"/>
      <c r="P29" s="140"/>
      <c r="Q29" s="140"/>
      <c r="R29" s="140"/>
      <c r="S29" s="140"/>
      <c r="T29" s="140"/>
      <c r="U29" s="140"/>
    </row>
    <row r="30" spans="3:21" ht="15" customHeight="1" x14ac:dyDescent="0.25">
      <c r="C30" s="140"/>
      <c r="D30" s="140"/>
      <c r="E30" s="140"/>
      <c r="F30" s="140"/>
      <c r="G30" s="140"/>
      <c r="H30" s="140"/>
      <c r="I30" s="140"/>
      <c r="J30" s="140"/>
      <c r="K30" s="140"/>
      <c r="L30" s="140"/>
      <c r="M30" s="140"/>
      <c r="N30" s="140"/>
      <c r="O30" s="140"/>
      <c r="P30" s="140"/>
      <c r="Q30" s="140"/>
      <c r="R30" s="140"/>
      <c r="S30" s="140"/>
      <c r="T30" s="140"/>
      <c r="U30" s="140"/>
    </row>
    <row r="31" spans="3:21" ht="15" customHeight="1" x14ac:dyDescent="0.25">
      <c r="C31" s="140"/>
      <c r="D31" s="140"/>
      <c r="E31" s="140"/>
      <c r="F31" s="140"/>
      <c r="G31" s="140"/>
      <c r="H31" s="140"/>
      <c r="I31" s="140"/>
      <c r="J31" s="140"/>
      <c r="K31" s="140"/>
      <c r="L31" s="140"/>
      <c r="M31" s="140"/>
      <c r="N31" s="140"/>
      <c r="O31" s="140"/>
      <c r="P31" s="140"/>
      <c r="Q31" s="140"/>
      <c r="R31" s="140"/>
      <c r="S31" s="140"/>
      <c r="T31" s="140"/>
      <c r="U31" s="140"/>
    </row>
    <row r="32" spans="3:21" ht="15" customHeight="1" x14ac:dyDescent="0.25">
      <c r="C32" s="140"/>
      <c r="D32" s="140"/>
      <c r="E32" s="140"/>
      <c r="F32" s="140"/>
      <c r="G32" s="140"/>
      <c r="H32" s="140"/>
      <c r="I32" s="140"/>
      <c r="J32" s="140"/>
      <c r="K32" s="140"/>
      <c r="L32" s="140"/>
      <c r="M32" s="140"/>
      <c r="N32" s="140"/>
      <c r="O32" s="140"/>
      <c r="P32" s="140"/>
      <c r="Q32" s="140"/>
      <c r="R32" s="140"/>
      <c r="S32" s="140"/>
      <c r="T32" s="140"/>
      <c r="U32" s="140"/>
    </row>
    <row r="33" spans="3:21" ht="15" customHeight="1" x14ac:dyDescent="0.25">
      <c r="C33" s="140"/>
      <c r="D33" s="140"/>
      <c r="E33" s="140"/>
      <c r="F33" s="140"/>
      <c r="G33" s="140"/>
      <c r="H33" s="140"/>
      <c r="I33" s="140"/>
      <c r="J33" s="140"/>
      <c r="K33" s="140"/>
      <c r="L33" s="140"/>
      <c r="M33" s="140"/>
      <c r="N33" s="140"/>
      <c r="O33" s="140"/>
      <c r="P33" s="140"/>
      <c r="Q33" s="140"/>
      <c r="R33" s="140"/>
      <c r="S33" s="140"/>
      <c r="T33" s="140"/>
      <c r="U33" s="140"/>
    </row>
    <row r="34" spans="3:21" ht="15" customHeight="1" x14ac:dyDescent="0.25">
      <c r="C34" s="140"/>
      <c r="D34" s="140"/>
      <c r="E34" s="140"/>
      <c r="F34" s="140"/>
      <c r="G34" s="140"/>
      <c r="H34" s="140"/>
      <c r="I34" s="140"/>
      <c r="J34" s="140"/>
      <c r="K34" s="140"/>
      <c r="L34" s="140"/>
      <c r="M34" s="140"/>
      <c r="N34" s="140"/>
      <c r="O34" s="140"/>
      <c r="P34" s="140"/>
      <c r="Q34" s="140"/>
      <c r="R34" s="140"/>
      <c r="S34" s="140"/>
      <c r="T34" s="140"/>
      <c r="U34" s="140"/>
    </row>
    <row r="35" spans="3:21" ht="15" customHeight="1" x14ac:dyDescent="0.25">
      <c r="C35" s="140"/>
      <c r="D35" s="140"/>
      <c r="E35" s="140"/>
      <c r="F35" s="140"/>
      <c r="G35" s="140"/>
      <c r="H35" s="140"/>
      <c r="I35" s="140"/>
      <c r="J35" s="140"/>
      <c r="K35" s="140"/>
      <c r="L35" s="140"/>
      <c r="M35" s="140"/>
      <c r="N35" s="140"/>
      <c r="O35" s="140"/>
      <c r="P35" s="140"/>
      <c r="Q35" s="140"/>
      <c r="R35" s="140"/>
      <c r="S35" s="140"/>
      <c r="T35" s="140"/>
      <c r="U35" s="140"/>
    </row>
    <row r="36" spans="3:21" ht="15" customHeight="1" x14ac:dyDescent="0.25">
      <c r="C36" s="140"/>
      <c r="D36" s="140"/>
      <c r="E36" s="140"/>
      <c r="F36" s="140"/>
      <c r="G36" s="140"/>
      <c r="H36" s="140"/>
      <c r="I36" s="140"/>
      <c r="J36" s="140"/>
      <c r="K36" s="140"/>
      <c r="L36" s="140"/>
      <c r="M36" s="140"/>
      <c r="N36" s="140"/>
      <c r="O36" s="140"/>
      <c r="P36" s="140"/>
      <c r="Q36" s="140"/>
      <c r="R36" s="140"/>
      <c r="S36" s="140"/>
      <c r="T36" s="140"/>
      <c r="U36" s="140"/>
    </row>
    <row r="37" spans="3:21" ht="15" customHeight="1" x14ac:dyDescent="0.25">
      <c r="C37" s="140"/>
      <c r="D37" s="140"/>
      <c r="E37" s="140"/>
      <c r="F37" s="140"/>
      <c r="G37" s="140"/>
      <c r="H37" s="140"/>
      <c r="I37" s="140"/>
      <c r="J37" s="140"/>
      <c r="K37" s="140"/>
      <c r="L37" s="140"/>
      <c r="M37" s="140"/>
      <c r="N37" s="140"/>
      <c r="O37" s="140"/>
      <c r="P37" s="140"/>
      <c r="Q37" s="140"/>
      <c r="R37" s="140"/>
      <c r="S37" s="140"/>
      <c r="T37" s="140"/>
      <c r="U37" s="140"/>
    </row>
    <row r="38" spans="3:21" ht="15" customHeight="1" x14ac:dyDescent="0.25">
      <c r="C38" s="140"/>
      <c r="D38" s="140"/>
      <c r="E38" s="140"/>
      <c r="F38" s="140"/>
      <c r="G38" s="140"/>
      <c r="H38" s="140"/>
      <c r="I38" s="140"/>
      <c r="J38" s="140"/>
      <c r="K38" s="140"/>
      <c r="L38" s="140"/>
      <c r="M38" s="140"/>
      <c r="N38" s="140"/>
      <c r="O38" s="140"/>
      <c r="P38" s="140"/>
      <c r="Q38" s="140"/>
      <c r="R38" s="140"/>
      <c r="S38" s="140"/>
      <c r="T38" s="140"/>
      <c r="U38" s="140"/>
    </row>
    <row r="39" spans="3:21" ht="15" customHeight="1" x14ac:dyDescent="0.25">
      <c r="C39" s="140"/>
      <c r="D39" s="140"/>
      <c r="E39" s="140"/>
      <c r="F39" s="140"/>
      <c r="G39" s="140"/>
      <c r="H39" s="140"/>
      <c r="I39" s="140"/>
      <c r="J39" s="140"/>
      <c r="K39" s="140"/>
      <c r="L39" s="140"/>
      <c r="M39" s="140"/>
      <c r="N39" s="140"/>
      <c r="O39" s="140"/>
      <c r="P39" s="140"/>
      <c r="Q39" s="140"/>
      <c r="R39" s="140"/>
      <c r="S39" s="140"/>
      <c r="T39" s="140"/>
      <c r="U39" s="140"/>
    </row>
    <row r="40" spans="3:21" ht="15" customHeight="1" x14ac:dyDescent="0.25">
      <c r="C40" s="140"/>
      <c r="D40" s="140"/>
      <c r="E40" s="140"/>
      <c r="F40" s="140"/>
      <c r="G40" s="140"/>
      <c r="H40" s="140"/>
      <c r="I40" s="140"/>
      <c r="J40" s="140"/>
      <c r="K40" s="140"/>
      <c r="L40" s="140"/>
      <c r="M40" s="140"/>
      <c r="N40" s="140"/>
      <c r="O40" s="140"/>
      <c r="P40" s="140"/>
      <c r="Q40" s="140"/>
      <c r="R40" s="140"/>
      <c r="S40" s="140"/>
      <c r="T40" s="140"/>
      <c r="U40" s="140"/>
    </row>
    <row r="41" spans="3:21" ht="15" customHeight="1" x14ac:dyDescent="0.25">
      <c r="C41" s="140"/>
      <c r="D41" s="140"/>
      <c r="E41" s="140"/>
      <c r="F41" s="140"/>
      <c r="G41" s="140"/>
      <c r="H41" s="140"/>
      <c r="I41" s="140"/>
      <c r="J41" s="140"/>
      <c r="K41" s="140"/>
      <c r="L41" s="140"/>
      <c r="M41" s="140"/>
      <c r="N41" s="140"/>
      <c r="O41" s="140"/>
      <c r="P41" s="140"/>
      <c r="Q41" s="140"/>
      <c r="R41" s="140"/>
      <c r="S41" s="140"/>
      <c r="T41" s="140"/>
      <c r="U41" s="140"/>
    </row>
    <row r="42" spans="3:21" ht="15" customHeight="1" x14ac:dyDescent="0.25">
      <c r="C42" s="140"/>
      <c r="D42" s="140"/>
      <c r="E42" s="140"/>
      <c r="F42" s="140"/>
      <c r="G42" s="140"/>
      <c r="H42" s="140"/>
      <c r="I42" s="140"/>
      <c r="J42" s="140"/>
      <c r="K42" s="140"/>
      <c r="L42" s="140"/>
      <c r="M42" s="140"/>
      <c r="N42" s="140"/>
      <c r="O42" s="140"/>
      <c r="P42" s="140"/>
      <c r="Q42" s="140"/>
      <c r="R42" s="140"/>
      <c r="S42" s="140"/>
      <c r="T42" s="140"/>
      <c r="U42" s="140"/>
    </row>
    <row r="43" spans="3:21" ht="15" customHeight="1" x14ac:dyDescent="0.25">
      <c r="C43" s="140"/>
      <c r="D43" s="140"/>
      <c r="E43" s="140"/>
      <c r="F43" s="140"/>
      <c r="G43" s="140"/>
      <c r="H43" s="140"/>
      <c r="I43" s="140"/>
      <c r="J43" s="140"/>
      <c r="K43" s="140"/>
      <c r="L43" s="140"/>
      <c r="M43" s="140"/>
      <c r="N43" s="140"/>
      <c r="O43" s="140"/>
      <c r="P43" s="140"/>
      <c r="Q43" s="140"/>
      <c r="R43" s="140"/>
      <c r="S43" s="140"/>
      <c r="T43" s="140"/>
      <c r="U43" s="140"/>
    </row>
    <row r="44" spans="3:21" ht="15" customHeight="1" x14ac:dyDescent="0.25">
      <c r="C44" s="140"/>
      <c r="D44" s="140"/>
      <c r="E44" s="140"/>
      <c r="F44" s="140"/>
      <c r="G44" s="140"/>
      <c r="H44" s="140"/>
      <c r="I44" s="140"/>
      <c r="J44" s="140"/>
      <c r="K44" s="140"/>
      <c r="L44" s="140"/>
      <c r="M44" s="140"/>
      <c r="N44" s="140"/>
      <c r="O44" s="140"/>
      <c r="P44" s="140"/>
      <c r="Q44" s="140"/>
      <c r="R44" s="140"/>
      <c r="S44" s="140"/>
      <c r="T44" s="140"/>
      <c r="U44" s="140"/>
    </row>
    <row r="45" spans="3:21" ht="15" customHeight="1" x14ac:dyDescent="0.25">
      <c r="C45" s="140"/>
      <c r="D45" s="140"/>
      <c r="E45" s="140"/>
      <c r="F45" s="140"/>
      <c r="G45" s="140"/>
      <c r="H45" s="140"/>
      <c r="I45" s="140"/>
      <c r="J45" s="140"/>
      <c r="K45" s="140"/>
      <c r="L45" s="140"/>
      <c r="M45" s="140"/>
      <c r="N45" s="140"/>
      <c r="O45" s="140"/>
      <c r="P45" s="140"/>
      <c r="Q45" s="140"/>
      <c r="R45" s="140"/>
      <c r="S45" s="140"/>
      <c r="T45" s="140"/>
      <c r="U45" s="140"/>
    </row>
    <row r="46" spans="3:21" ht="15" customHeight="1" x14ac:dyDescent="0.25">
      <c r="C46" s="140"/>
      <c r="D46" s="140"/>
      <c r="E46" s="140"/>
      <c r="F46" s="140"/>
      <c r="G46" s="140"/>
      <c r="H46" s="140"/>
      <c r="I46" s="140"/>
      <c r="J46" s="140"/>
      <c r="K46" s="140"/>
      <c r="L46" s="140"/>
      <c r="M46" s="140"/>
      <c r="N46" s="140"/>
      <c r="O46" s="140"/>
      <c r="P46" s="140"/>
      <c r="Q46" s="140"/>
      <c r="R46" s="140"/>
      <c r="S46" s="140"/>
      <c r="T46" s="140"/>
      <c r="U46" s="140"/>
    </row>
    <row r="47" spans="3:21" ht="15" customHeight="1" x14ac:dyDescent="0.25">
      <c r="C47" s="140"/>
      <c r="D47" s="140"/>
      <c r="E47" s="140"/>
      <c r="F47" s="140"/>
      <c r="G47" s="140"/>
      <c r="H47" s="140"/>
      <c r="I47" s="140"/>
      <c r="J47" s="140"/>
      <c r="K47" s="140"/>
      <c r="L47" s="140"/>
      <c r="M47" s="140"/>
      <c r="N47" s="140"/>
      <c r="O47" s="140"/>
      <c r="P47" s="140"/>
      <c r="Q47" s="140"/>
      <c r="R47" s="140"/>
      <c r="S47" s="140"/>
      <c r="T47" s="140"/>
      <c r="U47" s="140"/>
    </row>
    <row r="48" spans="3:21" ht="15" customHeight="1" x14ac:dyDescent="0.25">
      <c r="C48" s="45"/>
      <c r="D48" s="45"/>
      <c r="E48" s="45"/>
      <c r="F48" s="45"/>
      <c r="G48" s="45"/>
      <c r="H48" s="45"/>
      <c r="I48" s="45"/>
      <c r="J48" s="45"/>
      <c r="K48" s="45"/>
      <c r="L48" s="45"/>
      <c r="M48" s="45"/>
      <c r="N48" s="45"/>
      <c r="O48" s="45"/>
      <c r="P48" s="45"/>
      <c r="Q48" s="45"/>
      <c r="R48" s="45"/>
      <c r="S48" s="45"/>
      <c r="T48" s="45"/>
      <c r="U48" s="45"/>
    </row>
    <row r="49" spans="3:21" ht="15" customHeight="1" x14ac:dyDescent="0.25">
      <c r="C49" s="45"/>
      <c r="D49" s="45"/>
      <c r="E49" s="45"/>
      <c r="F49" s="45"/>
      <c r="G49" s="45"/>
      <c r="H49" s="45"/>
      <c r="I49" s="45"/>
      <c r="J49" s="45"/>
      <c r="K49" s="45"/>
      <c r="L49" s="45"/>
      <c r="M49" s="45"/>
      <c r="N49" s="45"/>
      <c r="O49" s="45"/>
      <c r="P49" s="45"/>
      <c r="Q49" s="45"/>
      <c r="R49" s="45"/>
      <c r="S49" s="45"/>
      <c r="T49" s="45"/>
      <c r="U49" s="45"/>
    </row>
    <row r="50" spans="3:21" ht="15" customHeight="1" x14ac:dyDescent="0.25">
      <c r="C50" s="45"/>
      <c r="D50" s="45"/>
      <c r="E50" s="45"/>
      <c r="F50" s="45"/>
      <c r="G50" s="45"/>
      <c r="H50" s="45"/>
      <c r="I50" s="45"/>
      <c r="J50" s="45"/>
      <c r="K50" s="45"/>
      <c r="L50" s="45"/>
      <c r="M50" s="45"/>
      <c r="N50" s="45"/>
      <c r="O50" s="45"/>
      <c r="P50" s="45"/>
      <c r="Q50" s="45"/>
      <c r="R50" s="45"/>
      <c r="S50" s="45"/>
      <c r="T50" s="45"/>
      <c r="U50" s="45"/>
    </row>
    <row r="51" spans="3:21" ht="15" customHeight="1" x14ac:dyDescent="0.25">
      <c r="C51" s="45"/>
      <c r="D51" s="45"/>
      <c r="E51" s="45"/>
      <c r="F51" s="45"/>
      <c r="G51" s="45"/>
      <c r="H51" s="45"/>
      <c r="I51" s="45"/>
      <c r="J51" s="45"/>
      <c r="K51" s="45"/>
      <c r="L51" s="45"/>
      <c r="M51" s="45"/>
      <c r="N51" s="45"/>
      <c r="O51" s="45"/>
      <c r="P51" s="45"/>
      <c r="Q51" s="45"/>
      <c r="R51" s="45"/>
      <c r="S51" s="45"/>
      <c r="T51" s="45"/>
      <c r="U51" s="45"/>
    </row>
    <row r="52" spans="3:21" ht="15" customHeight="1" x14ac:dyDescent="0.25">
      <c r="C52" s="45"/>
      <c r="D52" s="45"/>
      <c r="E52" s="45"/>
      <c r="F52" s="45"/>
      <c r="G52" s="45"/>
      <c r="H52" s="45"/>
      <c r="I52" s="45"/>
      <c r="J52" s="45"/>
      <c r="K52" s="45"/>
      <c r="L52" s="45"/>
      <c r="M52" s="45"/>
      <c r="N52" s="45"/>
      <c r="O52" s="45"/>
      <c r="P52" s="45"/>
      <c r="Q52" s="45"/>
      <c r="R52" s="45"/>
      <c r="S52" s="45"/>
      <c r="T52" s="45"/>
      <c r="U52" s="45"/>
    </row>
    <row r="53" spans="3:21" ht="15" customHeight="1" x14ac:dyDescent="0.25">
      <c r="C53" s="45"/>
      <c r="D53" s="45"/>
      <c r="E53" s="45"/>
      <c r="F53" s="45"/>
      <c r="G53" s="45"/>
      <c r="H53" s="45"/>
      <c r="I53" s="45"/>
      <c r="J53" s="45"/>
      <c r="K53" s="45"/>
      <c r="L53" s="45"/>
      <c r="M53" s="45"/>
      <c r="N53" s="45"/>
      <c r="O53" s="45"/>
      <c r="P53" s="45"/>
      <c r="Q53" s="45"/>
      <c r="R53" s="45"/>
      <c r="S53" s="45"/>
      <c r="T53" s="45"/>
      <c r="U53" s="45"/>
    </row>
    <row r="54" spans="3:21" ht="15" customHeight="1" x14ac:dyDescent="0.25">
      <c r="C54" s="46"/>
      <c r="D54" s="46"/>
      <c r="E54" s="46"/>
      <c r="F54" s="46"/>
      <c r="G54" s="46"/>
      <c r="H54" s="46"/>
      <c r="I54" s="46"/>
      <c r="J54" s="46"/>
      <c r="K54" s="46"/>
      <c r="L54" s="46"/>
      <c r="M54" s="46"/>
      <c r="N54" s="46"/>
      <c r="O54" s="46"/>
      <c r="P54" s="46"/>
      <c r="Q54" s="46"/>
      <c r="R54" s="46"/>
      <c r="S54" s="46"/>
      <c r="T54" s="46"/>
      <c r="U54" s="46"/>
    </row>
    <row r="55" spans="3:21" ht="15" customHeight="1" x14ac:dyDescent="0.25">
      <c r="C55" s="44"/>
      <c r="D55" s="44"/>
      <c r="E55" s="44"/>
      <c r="F55" s="44"/>
      <c r="G55" s="44"/>
      <c r="H55" s="44"/>
      <c r="I55" s="44"/>
      <c r="J55" s="44"/>
      <c r="K55" s="44"/>
      <c r="L55" s="44"/>
      <c r="M55" s="44"/>
      <c r="N55" s="44"/>
      <c r="O55" s="44"/>
      <c r="P55" s="44"/>
      <c r="Q55" s="44"/>
      <c r="R55" s="44"/>
      <c r="S55" s="44"/>
      <c r="T55" s="44"/>
      <c r="U55" s="44"/>
    </row>
    <row r="56" spans="3:21" ht="15" customHeight="1" x14ac:dyDescent="0.25">
      <c r="C56" s="44"/>
      <c r="D56" s="44"/>
      <c r="E56" s="44"/>
      <c r="F56" s="44"/>
      <c r="G56" s="44"/>
      <c r="H56" s="44"/>
      <c r="I56" s="44"/>
      <c r="J56" s="44"/>
      <c r="K56" s="44"/>
      <c r="L56" s="44"/>
      <c r="M56" s="44"/>
      <c r="N56" s="44"/>
      <c r="O56" s="44"/>
      <c r="P56" s="44"/>
      <c r="Q56" s="44"/>
      <c r="R56" s="44"/>
      <c r="S56" s="44"/>
      <c r="T56" s="44"/>
      <c r="U56" s="44"/>
    </row>
    <row r="57" spans="3:21" ht="15" customHeight="1" x14ac:dyDescent="0.25">
      <c r="C57" s="44"/>
      <c r="D57" s="44"/>
      <c r="E57" s="44"/>
      <c r="F57" s="44"/>
      <c r="G57" s="44"/>
      <c r="H57" s="44"/>
      <c r="I57" s="44"/>
      <c r="J57" s="44"/>
      <c r="K57" s="44"/>
      <c r="L57" s="44"/>
      <c r="M57" s="44"/>
      <c r="N57" s="44"/>
      <c r="O57" s="44"/>
      <c r="P57" s="44"/>
      <c r="Q57" s="44"/>
      <c r="R57" s="44"/>
      <c r="S57" s="44"/>
      <c r="T57" s="44"/>
      <c r="U57" s="44"/>
    </row>
    <row r="58" spans="3:21" ht="15" customHeight="1" x14ac:dyDescent="0.25">
      <c r="C58" s="44"/>
      <c r="D58" s="44"/>
      <c r="E58" s="44"/>
      <c r="F58" s="44"/>
      <c r="G58" s="44"/>
      <c r="H58" s="44"/>
      <c r="I58" s="44"/>
      <c r="J58" s="44"/>
      <c r="K58" s="44"/>
      <c r="L58" s="44"/>
      <c r="M58" s="44"/>
      <c r="N58" s="44"/>
      <c r="O58" s="44"/>
      <c r="P58" s="44"/>
      <c r="Q58" s="44"/>
      <c r="R58" s="44"/>
      <c r="S58" s="44"/>
      <c r="T58" s="44"/>
      <c r="U58" s="44"/>
    </row>
    <row r="59" spans="3:21" ht="15" customHeight="1" x14ac:dyDescent="0.25">
      <c r="C59" s="44"/>
      <c r="D59" s="44"/>
      <c r="E59" s="44"/>
      <c r="F59" s="44"/>
      <c r="G59" s="44"/>
      <c r="H59" s="44"/>
      <c r="I59" s="44"/>
      <c r="J59" s="44"/>
      <c r="K59" s="44"/>
      <c r="L59" s="44"/>
      <c r="M59" s="44"/>
      <c r="N59" s="44"/>
      <c r="O59" s="44"/>
      <c r="P59" s="44"/>
      <c r="Q59" s="44"/>
      <c r="R59" s="44"/>
      <c r="S59" s="44"/>
      <c r="T59" s="44"/>
      <c r="U59" s="44"/>
    </row>
    <row r="60" spans="3:21" ht="15" customHeight="1" x14ac:dyDescent="0.25">
      <c r="C60" s="44"/>
      <c r="D60" s="44"/>
      <c r="E60" s="44"/>
      <c r="F60" s="44"/>
      <c r="G60" s="44"/>
      <c r="H60" s="44"/>
      <c r="I60" s="44"/>
      <c r="J60" s="44"/>
      <c r="K60" s="44"/>
      <c r="L60" s="44"/>
      <c r="M60" s="44"/>
      <c r="N60" s="44"/>
      <c r="O60" s="44"/>
      <c r="P60" s="44"/>
      <c r="Q60" s="44"/>
      <c r="R60" s="44"/>
      <c r="S60" s="44"/>
      <c r="T60" s="44"/>
      <c r="U60" s="44"/>
    </row>
    <row r="61" spans="3:21" ht="15" customHeight="1" x14ac:dyDescent="0.25">
      <c r="C61" s="44"/>
      <c r="D61" s="44"/>
      <c r="E61" s="44"/>
      <c r="F61" s="44"/>
      <c r="G61" s="44"/>
      <c r="H61" s="44"/>
      <c r="I61" s="44"/>
      <c r="J61" s="44"/>
      <c r="K61" s="44"/>
      <c r="L61" s="44"/>
      <c r="M61" s="44"/>
      <c r="N61" s="44"/>
      <c r="O61" s="44"/>
      <c r="P61" s="44"/>
      <c r="Q61" s="44"/>
      <c r="R61" s="44"/>
      <c r="S61" s="44"/>
      <c r="T61" s="44"/>
      <c r="U61" s="44"/>
    </row>
    <row r="62" spans="3:21" ht="15" customHeight="1" x14ac:dyDescent="0.25">
      <c r="C62" s="44"/>
      <c r="D62" s="44"/>
      <c r="E62" s="44"/>
      <c r="F62" s="44"/>
      <c r="G62" s="44"/>
      <c r="H62" s="44"/>
      <c r="I62" s="44"/>
      <c r="J62" s="44"/>
      <c r="K62" s="44"/>
      <c r="L62" s="44"/>
      <c r="M62" s="44"/>
      <c r="N62" s="44"/>
      <c r="O62" s="44"/>
      <c r="P62" s="44"/>
      <c r="Q62" s="44"/>
      <c r="R62" s="44"/>
      <c r="S62" s="44"/>
      <c r="T62" s="44"/>
      <c r="U62" s="44"/>
    </row>
    <row r="63" spans="3:21" ht="15" customHeight="1" x14ac:dyDescent="0.25">
      <c r="C63" s="44"/>
      <c r="D63" s="44"/>
      <c r="E63" s="44"/>
      <c r="F63" s="44"/>
      <c r="G63" s="44"/>
      <c r="H63" s="44"/>
      <c r="I63" s="44"/>
      <c r="J63" s="44"/>
      <c r="K63" s="44"/>
      <c r="L63" s="44"/>
      <c r="M63" s="44"/>
      <c r="N63" s="44"/>
      <c r="O63" s="44"/>
      <c r="P63" s="44"/>
      <c r="Q63" s="44"/>
      <c r="R63" s="44"/>
      <c r="S63" s="44"/>
      <c r="T63" s="44"/>
      <c r="U63" s="44"/>
    </row>
    <row r="64" spans="3:21" ht="15" customHeight="1" x14ac:dyDescent="0.25">
      <c r="C64" s="44"/>
      <c r="D64" s="44"/>
      <c r="E64" s="44"/>
      <c r="F64" s="44"/>
      <c r="G64" s="44"/>
      <c r="H64" s="44"/>
      <c r="I64" s="44"/>
      <c r="J64" s="44"/>
      <c r="K64" s="44"/>
      <c r="L64" s="44"/>
      <c r="M64" s="44"/>
      <c r="N64" s="44"/>
      <c r="O64" s="44"/>
      <c r="P64" s="44"/>
      <c r="Q64" s="44"/>
      <c r="R64" s="44"/>
      <c r="S64" s="44"/>
      <c r="T64" s="44"/>
      <c r="U64" s="44"/>
    </row>
    <row r="65" spans="3:21" ht="15" customHeight="1" x14ac:dyDescent="0.25">
      <c r="C65" s="44"/>
      <c r="D65" s="44"/>
      <c r="E65" s="44"/>
      <c r="F65" s="44"/>
      <c r="G65" s="44"/>
      <c r="H65" s="44"/>
      <c r="I65" s="44"/>
      <c r="J65" s="44"/>
      <c r="K65" s="44"/>
      <c r="L65" s="44"/>
      <c r="M65" s="44"/>
      <c r="N65" s="44"/>
      <c r="O65" s="44"/>
      <c r="P65" s="44"/>
      <c r="Q65" s="44"/>
      <c r="R65" s="44"/>
      <c r="S65" s="44"/>
      <c r="T65" s="44"/>
      <c r="U65" s="44"/>
    </row>
    <row r="66" spans="3:21" ht="15" customHeight="1" x14ac:dyDescent="0.25">
      <c r="C66" s="44"/>
      <c r="D66" s="44"/>
      <c r="E66" s="44"/>
      <c r="F66" s="44"/>
      <c r="G66" s="44"/>
      <c r="H66" s="44"/>
      <c r="I66" s="44"/>
      <c r="J66" s="44"/>
      <c r="K66" s="44"/>
      <c r="L66" s="44"/>
      <c r="M66" s="44"/>
      <c r="N66" s="44"/>
      <c r="O66" s="44"/>
      <c r="P66" s="44"/>
      <c r="Q66" s="44"/>
      <c r="R66" s="44"/>
      <c r="S66" s="44"/>
      <c r="T66" s="44"/>
      <c r="U66" s="44"/>
    </row>
    <row r="67" spans="3:21" ht="15" customHeight="1" x14ac:dyDescent="0.25">
      <c r="C67" s="44"/>
      <c r="D67" s="44"/>
      <c r="E67" s="44"/>
      <c r="F67" s="44"/>
      <c r="G67" s="44"/>
      <c r="H67" s="44"/>
      <c r="I67" s="44"/>
      <c r="J67" s="44"/>
      <c r="K67" s="44"/>
      <c r="L67" s="44"/>
      <c r="M67" s="44"/>
      <c r="N67" s="44"/>
      <c r="O67" s="44"/>
      <c r="P67" s="44"/>
      <c r="Q67" s="44"/>
      <c r="R67" s="44"/>
      <c r="S67" s="44"/>
      <c r="T67" s="44"/>
      <c r="U67" s="44"/>
    </row>
    <row r="68" spans="3:21" ht="15" customHeight="1" x14ac:dyDescent="0.25">
      <c r="C68" s="44"/>
      <c r="D68" s="44"/>
      <c r="E68" s="44"/>
      <c r="F68" s="44"/>
      <c r="G68" s="44"/>
      <c r="H68" s="44"/>
      <c r="I68" s="44"/>
      <c r="J68" s="44"/>
      <c r="K68" s="44"/>
      <c r="L68" s="44"/>
      <c r="M68" s="44"/>
      <c r="N68" s="44"/>
      <c r="O68" s="44"/>
      <c r="P68" s="44"/>
      <c r="Q68" s="44"/>
      <c r="R68" s="44"/>
      <c r="S68" s="44"/>
      <c r="T68" s="44"/>
      <c r="U68" s="44"/>
    </row>
    <row r="69" spans="3:21" ht="15" customHeight="1" x14ac:dyDescent="0.25">
      <c r="C69" s="44"/>
      <c r="D69" s="44"/>
      <c r="E69" s="44"/>
      <c r="F69" s="44"/>
      <c r="G69" s="44"/>
      <c r="H69" s="44"/>
      <c r="I69" s="44"/>
      <c r="J69" s="44"/>
      <c r="K69" s="44"/>
      <c r="L69" s="44"/>
      <c r="M69" s="44"/>
      <c r="N69" s="44"/>
      <c r="O69" s="44"/>
      <c r="P69" s="44"/>
      <c r="Q69" s="44"/>
      <c r="R69" s="44"/>
      <c r="S69" s="44"/>
      <c r="T69" s="44"/>
      <c r="U69" s="44"/>
    </row>
    <row r="70" spans="3:21" ht="15" customHeight="1" x14ac:dyDescent="0.25">
      <c r="C70" s="44"/>
      <c r="D70" s="44"/>
      <c r="E70" s="44"/>
      <c r="F70" s="44"/>
      <c r="G70" s="44"/>
      <c r="H70" s="44"/>
      <c r="I70" s="44"/>
      <c r="J70" s="44"/>
      <c r="K70" s="44"/>
      <c r="L70" s="44"/>
      <c r="M70" s="44"/>
      <c r="N70" s="44"/>
      <c r="O70" s="44"/>
      <c r="P70" s="44"/>
      <c r="Q70" s="44"/>
      <c r="R70" s="44"/>
      <c r="S70" s="44"/>
      <c r="T70" s="44"/>
      <c r="U70" s="44"/>
    </row>
    <row r="71" spans="3:21" ht="15" customHeight="1" x14ac:dyDescent="0.25">
      <c r="C71" s="44"/>
      <c r="D71" s="44"/>
      <c r="E71" s="44"/>
      <c r="F71" s="44"/>
      <c r="G71" s="44"/>
      <c r="H71" s="44"/>
      <c r="I71" s="44"/>
      <c r="J71" s="44"/>
      <c r="K71" s="44"/>
      <c r="L71" s="44"/>
      <c r="M71" s="44"/>
      <c r="N71" s="44"/>
      <c r="O71" s="44"/>
      <c r="P71" s="44"/>
      <c r="Q71" s="44"/>
      <c r="R71" s="44"/>
      <c r="S71" s="44"/>
      <c r="T71" s="44"/>
      <c r="U71" s="44"/>
    </row>
    <row r="72" spans="3:21" ht="15" customHeight="1" x14ac:dyDescent="0.25">
      <c r="C72" s="44"/>
      <c r="D72" s="44"/>
      <c r="E72" s="44"/>
      <c r="F72" s="44"/>
      <c r="G72" s="44"/>
      <c r="H72" s="44"/>
      <c r="I72" s="44"/>
      <c r="J72" s="44"/>
      <c r="K72" s="44"/>
      <c r="L72" s="44"/>
      <c r="M72" s="44"/>
      <c r="N72" s="44"/>
      <c r="O72" s="44"/>
      <c r="P72" s="44"/>
      <c r="Q72" s="44"/>
      <c r="R72" s="44"/>
      <c r="S72" s="44"/>
      <c r="T72" s="44"/>
      <c r="U72" s="44"/>
    </row>
    <row r="73" spans="3:21" ht="15" customHeight="1" x14ac:dyDescent="0.25">
      <c r="C73" s="44"/>
      <c r="D73" s="44"/>
      <c r="E73" s="44"/>
      <c r="F73" s="44"/>
      <c r="G73" s="44"/>
      <c r="H73" s="44"/>
      <c r="I73" s="44"/>
      <c r="J73" s="44"/>
      <c r="K73" s="44"/>
      <c r="L73" s="44"/>
      <c r="M73" s="44"/>
      <c r="N73" s="44"/>
      <c r="O73" s="44"/>
      <c r="P73" s="44"/>
      <c r="Q73" s="44"/>
      <c r="R73" s="44"/>
      <c r="S73" s="44"/>
      <c r="T73" s="44"/>
      <c r="U73" s="44"/>
    </row>
    <row r="74" spans="3:21" ht="15" customHeight="1" x14ac:dyDescent="0.25">
      <c r="C74" s="44"/>
      <c r="D74" s="44"/>
      <c r="E74" s="44"/>
      <c r="F74" s="44"/>
      <c r="G74" s="44"/>
      <c r="H74" s="44"/>
      <c r="I74" s="44"/>
      <c r="J74" s="44"/>
      <c r="K74" s="44"/>
      <c r="L74" s="44"/>
      <c r="M74" s="44"/>
      <c r="N74" s="44"/>
      <c r="O74" s="44"/>
      <c r="P74" s="44"/>
      <c r="Q74" s="44"/>
      <c r="R74" s="44"/>
      <c r="S74" s="44"/>
      <c r="T74" s="44"/>
      <c r="U74" s="44"/>
    </row>
    <row r="75" spans="3:21" ht="15" customHeight="1" x14ac:dyDescent="0.25">
      <c r="C75" s="44"/>
      <c r="D75" s="44"/>
      <c r="E75" s="44"/>
      <c r="F75" s="44"/>
      <c r="G75" s="44"/>
      <c r="H75" s="44"/>
      <c r="I75" s="44"/>
      <c r="J75" s="44"/>
      <c r="K75" s="44"/>
      <c r="L75" s="44"/>
      <c r="M75" s="44"/>
      <c r="N75" s="44"/>
      <c r="O75" s="44"/>
      <c r="P75" s="44"/>
      <c r="Q75" s="44"/>
      <c r="R75" s="44"/>
      <c r="S75" s="44"/>
      <c r="T75" s="44"/>
      <c r="U75" s="44"/>
    </row>
    <row r="76" spans="3:21" ht="15" customHeight="1" x14ac:dyDescent="0.25">
      <c r="C76" s="44"/>
      <c r="D76" s="44"/>
      <c r="E76" s="44"/>
      <c r="F76" s="44"/>
      <c r="G76" s="44"/>
      <c r="H76" s="44"/>
      <c r="I76" s="44"/>
      <c r="J76" s="44"/>
      <c r="K76" s="44"/>
      <c r="L76" s="44"/>
      <c r="M76" s="44"/>
      <c r="N76" s="44"/>
      <c r="O76" s="44"/>
      <c r="P76" s="44"/>
      <c r="Q76" s="44"/>
      <c r="R76" s="44"/>
      <c r="S76" s="44"/>
      <c r="T76" s="44"/>
      <c r="U76" s="44"/>
    </row>
    <row r="77" spans="3:21" ht="15" customHeight="1" x14ac:dyDescent="0.25">
      <c r="C77" s="44"/>
      <c r="D77" s="44"/>
      <c r="E77" s="44"/>
      <c r="F77" s="44"/>
      <c r="G77" s="44"/>
      <c r="H77" s="44"/>
      <c r="I77" s="44"/>
      <c r="J77" s="44"/>
      <c r="K77" s="44"/>
      <c r="L77" s="44"/>
      <c r="M77" s="44"/>
      <c r="N77" s="44"/>
      <c r="O77" s="44"/>
      <c r="P77" s="44"/>
      <c r="Q77" s="44"/>
      <c r="R77" s="44"/>
      <c r="S77" s="44"/>
      <c r="T77" s="44"/>
      <c r="U77" s="44"/>
    </row>
    <row r="78" spans="3:21" ht="15" customHeight="1" x14ac:dyDescent="0.25">
      <c r="C78" s="44"/>
      <c r="D78" s="44"/>
      <c r="E78" s="44"/>
      <c r="F78" s="44"/>
      <c r="G78" s="44"/>
      <c r="H78" s="44"/>
      <c r="I78" s="44"/>
      <c r="J78" s="44"/>
      <c r="K78" s="44"/>
      <c r="L78" s="44"/>
      <c r="M78" s="44"/>
      <c r="N78" s="44"/>
      <c r="O78" s="44"/>
      <c r="P78" s="44"/>
      <c r="Q78" s="44"/>
      <c r="R78" s="44"/>
      <c r="S78" s="44"/>
      <c r="T78" s="44"/>
      <c r="U78" s="44"/>
    </row>
    <row r="79" spans="3:21" ht="15" customHeight="1" x14ac:dyDescent="0.25">
      <c r="C79" s="44"/>
      <c r="D79" s="44"/>
      <c r="E79" s="44"/>
      <c r="F79" s="44"/>
      <c r="G79" s="44"/>
      <c r="H79" s="44"/>
      <c r="I79" s="44"/>
      <c r="J79" s="44"/>
      <c r="K79" s="44"/>
      <c r="L79" s="44"/>
      <c r="M79" s="44"/>
      <c r="N79" s="44"/>
      <c r="O79" s="44"/>
      <c r="P79" s="44"/>
      <c r="Q79" s="44"/>
      <c r="R79" s="44"/>
      <c r="S79" s="44"/>
      <c r="T79" s="44"/>
      <c r="U79" s="44"/>
    </row>
    <row r="80" spans="3:21" ht="15" customHeight="1" x14ac:dyDescent="0.25">
      <c r="C80" s="44"/>
      <c r="D80" s="44"/>
      <c r="E80" s="44"/>
      <c r="F80" s="44"/>
      <c r="G80" s="44"/>
      <c r="H80" s="44"/>
      <c r="I80" s="44"/>
      <c r="J80" s="44"/>
      <c r="K80" s="44"/>
      <c r="L80" s="44"/>
      <c r="M80" s="44"/>
      <c r="N80" s="44"/>
      <c r="O80" s="44"/>
      <c r="P80" s="44"/>
      <c r="Q80" s="44"/>
      <c r="R80" s="44"/>
      <c r="S80" s="44"/>
      <c r="T80" s="44"/>
      <c r="U80" s="44"/>
    </row>
    <row r="81" spans="3:21" ht="15" customHeight="1" x14ac:dyDescent="0.25">
      <c r="C81" s="44"/>
      <c r="D81" s="44"/>
      <c r="E81" s="44"/>
      <c r="F81" s="44"/>
      <c r="G81" s="44"/>
      <c r="H81" s="44"/>
      <c r="I81" s="44"/>
      <c r="J81" s="44"/>
      <c r="K81" s="44"/>
      <c r="L81" s="44"/>
      <c r="M81" s="44"/>
      <c r="N81" s="44"/>
      <c r="O81" s="44"/>
      <c r="P81" s="44"/>
      <c r="Q81" s="44"/>
      <c r="R81" s="44"/>
      <c r="S81" s="44"/>
      <c r="T81" s="44"/>
      <c r="U81" s="44"/>
    </row>
    <row r="82" spans="3:21" ht="15" customHeight="1" x14ac:dyDescent="0.25">
      <c r="C82" s="44"/>
      <c r="D82" s="44"/>
      <c r="E82" s="44"/>
      <c r="F82" s="44"/>
      <c r="G82" s="44"/>
      <c r="H82" s="44"/>
      <c r="I82" s="44"/>
      <c r="J82" s="44"/>
      <c r="K82" s="44"/>
      <c r="L82" s="44"/>
      <c r="M82" s="44"/>
      <c r="N82" s="44"/>
      <c r="O82" s="44"/>
      <c r="P82" s="44"/>
      <c r="Q82" s="44"/>
      <c r="R82" s="44"/>
      <c r="S82" s="44"/>
      <c r="T82" s="44"/>
      <c r="U82" s="44"/>
    </row>
    <row r="83" spans="3:21" ht="15" customHeight="1" x14ac:dyDescent="0.25">
      <c r="C83" s="44"/>
      <c r="D83" s="44"/>
      <c r="E83" s="44"/>
      <c r="F83" s="44"/>
      <c r="G83" s="44"/>
      <c r="H83" s="44"/>
      <c r="I83" s="44"/>
      <c r="J83" s="44"/>
      <c r="K83" s="44"/>
      <c r="L83" s="44"/>
      <c r="M83" s="44"/>
      <c r="N83" s="44"/>
      <c r="O83" s="44"/>
      <c r="P83" s="44"/>
      <c r="Q83" s="44"/>
      <c r="R83" s="44"/>
      <c r="S83" s="44"/>
      <c r="T83" s="44"/>
      <c r="U83" s="44"/>
    </row>
    <row r="84" spans="3:21" ht="15" customHeight="1" x14ac:dyDescent="0.25">
      <c r="C84" s="44"/>
      <c r="D84" s="44"/>
      <c r="E84" s="44"/>
      <c r="F84" s="44"/>
      <c r="G84" s="44"/>
      <c r="H84" s="44"/>
      <c r="I84" s="44"/>
      <c r="J84" s="44"/>
      <c r="K84" s="44"/>
      <c r="L84" s="44"/>
      <c r="M84" s="44"/>
      <c r="N84" s="44"/>
      <c r="O84" s="44"/>
      <c r="P84" s="44"/>
      <c r="Q84" s="44"/>
      <c r="R84" s="44"/>
      <c r="S84" s="44"/>
      <c r="T84" s="44"/>
      <c r="U84" s="44"/>
    </row>
    <row r="85" spans="3:21" ht="15" customHeight="1" x14ac:dyDescent="0.25">
      <c r="C85" s="44"/>
      <c r="D85" s="44"/>
      <c r="E85" s="44"/>
      <c r="F85" s="44"/>
      <c r="G85" s="44"/>
      <c r="H85" s="44"/>
      <c r="I85" s="44"/>
      <c r="J85" s="44"/>
      <c r="K85" s="44"/>
      <c r="L85" s="44"/>
      <c r="M85" s="44"/>
      <c r="N85" s="44"/>
      <c r="O85" s="44"/>
      <c r="P85" s="44"/>
      <c r="Q85" s="44"/>
      <c r="R85" s="44"/>
      <c r="S85" s="44"/>
      <c r="T85" s="44"/>
      <c r="U85" s="44"/>
    </row>
    <row r="86" spans="3:21" ht="15" customHeight="1" x14ac:dyDescent="0.25">
      <c r="C86" s="44"/>
      <c r="D86" s="44"/>
      <c r="E86" s="44"/>
      <c r="F86" s="44"/>
      <c r="G86" s="44"/>
      <c r="H86" s="44"/>
      <c r="I86" s="44"/>
      <c r="J86" s="44"/>
      <c r="K86" s="44"/>
      <c r="L86" s="44"/>
      <c r="M86" s="44"/>
      <c r="N86" s="44"/>
      <c r="O86" s="44"/>
      <c r="P86" s="44"/>
      <c r="Q86" s="44"/>
      <c r="R86" s="44"/>
      <c r="S86" s="44"/>
      <c r="T86" s="44"/>
      <c r="U86" s="44"/>
    </row>
    <row r="87" spans="3:21" ht="15" customHeight="1" x14ac:dyDescent="0.25">
      <c r="C87" s="44"/>
      <c r="D87" s="44"/>
      <c r="E87" s="44"/>
      <c r="F87" s="44"/>
      <c r="G87" s="44"/>
      <c r="H87" s="44"/>
      <c r="I87" s="44"/>
      <c r="J87" s="44"/>
      <c r="K87" s="44"/>
      <c r="L87" s="44"/>
      <c r="M87" s="44"/>
      <c r="N87" s="44"/>
      <c r="O87" s="44"/>
      <c r="P87" s="44"/>
      <c r="Q87" s="44"/>
      <c r="R87" s="44"/>
      <c r="S87" s="44"/>
      <c r="T87" s="44"/>
      <c r="U87" s="44"/>
    </row>
    <row r="88" spans="3:21" ht="15" customHeight="1" x14ac:dyDescent="0.25">
      <c r="C88" s="44"/>
      <c r="D88" s="44"/>
      <c r="E88" s="44"/>
      <c r="F88" s="44"/>
      <c r="G88" s="44"/>
      <c r="H88" s="44"/>
      <c r="I88" s="44"/>
      <c r="J88" s="44"/>
      <c r="K88" s="44"/>
      <c r="L88" s="44"/>
      <c r="M88" s="44"/>
      <c r="N88" s="44"/>
      <c r="O88" s="44"/>
      <c r="P88" s="44"/>
      <c r="Q88" s="44"/>
      <c r="R88" s="44"/>
      <c r="S88" s="44"/>
      <c r="T88" s="44"/>
      <c r="U88" s="44"/>
    </row>
    <row r="89" spans="3:21" ht="15" customHeight="1" x14ac:dyDescent="0.25">
      <c r="C89" s="44"/>
      <c r="D89" s="44"/>
      <c r="E89" s="44"/>
      <c r="F89" s="44"/>
      <c r="G89" s="44"/>
      <c r="H89" s="44"/>
      <c r="I89" s="44"/>
      <c r="J89" s="44"/>
      <c r="K89" s="44"/>
      <c r="L89" s="44"/>
      <c r="M89" s="44"/>
      <c r="N89" s="44"/>
      <c r="O89" s="44"/>
      <c r="P89" s="44"/>
      <c r="Q89" s="44"/>
      <c r="R89" s="44"/>
      <c r="S89" s="44"/>
      <c r="T89" s="44"/>
      <c r="U89" s="44"/>
    </row>
  </sheetData>
  <mergeCells count="1">
    <mergeCell ref="C3:U47"/>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73A7E-F7DB-4542-8FEB-EB114B6FD511}">
  <dimension ref="B1:L94"/>
  <sheetViews>
    <sheetView zoomScale="205" zoomScaleNormal="205" workbookViewId="0"/>
  </sheetViews>
  <sheetFormatPr defaultRowHeight="15" x14ac:dyDescent="0.25"/>
  <cols>
    <col min="2" max="2" width="15.7109375" customWidth="1"/>
    <col min="3" max="3" width="10.140625" bestFit="1" customWidth="1"/>
    <col min="4" max="4" width="23.5703125" bestFit="1" customWidth="1"/>
    <col min="5" max="5" width="14.140625" customWidth="1"/>
    <col min="6" max="6" width="10.5703125" customWidth="1"/>
  </cols>
  <sheetData>
    <row r="1" spans="3:6" ht="20.25" thickBot="1" x14ac:dyDescent="0.35">
      <c r="C1" s="32" t="s">
        <v>200</v>
      </c>
    </row>
    <row r="2" spans="3:6" ht="9" customHeight="1" thickTop="1" x14ac:dyDescent="0.25">
      <c r="C2" s="8"/>
    </row>
    <row r="3" spans="3:6" ht="15.75" thickBot="1" x14ac:dyDescent="0.3">
      <c r="C3" s="35" t="s">
        <v>344</v>
      </c>
    </row>
    <row r="4" spans="3:6" ht="16.5" thickTop="1" thickBot="1" x14ac:dyDescent="0.3">
      <c r="C4" s="67" t="s">
        <v>184</v>
      </c>
      <c r="D4" s="67" t="s">
        <v>202</v>
      </c>
      <c r="E4" s="67" t="s">
        <v>204</v>
      </c>
    </row>
    <row r="5" spans="3:6" ht="15.75" thickTop="1" x14ac:dyDescent="0.25">
      <c r="C5" s="66"/>
      <c r="D5" s="66"/>
      <c r="E5" s="88"/>
    </row>
    <row r="7" spans="3:6" ht="15.75" thickBot="1" x14ac:dyDescent="0.3">
      <c r="C7" s="35" t="s">
        <v>345</v>
      </c>
    </row>
    <row r="8" spans="3:6" x14ac:dyDescent="0.25">
      <c r="C8" s="68"/>
    </row>
    <row r="10" spans="3:6" x14ac:dyDescent="0.25">
      <c r="C10" t="s">
        <v>184</v>
      </c>
      <c r="D10" t="s">
        <v>202</v>
      </c>
      <c r="E10" t="s">
        <v>203</v>
      </c>
      <c r="F10" t="s">
        <v>204</v>
      </c>
    </row>
    <row r="11" spans="3:6" x14ac:dyDescent="0.25">
      <c r="C11" s="17">
        <v>45565</v>
      </c>
      <c r="D11" t="s">
        <v>11</v>
      </c>
      <c r="E11" s="18" t="s">
        <v>322</v>
      </c>
      <c r="F11" s="18">
        <v>1000</v>
      </c>
    </row>
    <row r="12" spans="3:6" x14ac:dyDescent="0.25">
      <c r="C12" s="17">
        <v>45593</v>
      </c>
      <c r="D12" t="s">
        <v>31</v>
      </c>
      <c r="E12" s="18" t="s">
        <v>322</v>
      </c>
      <c r="F12" s="18">
        <v>776</v>
      </c>
    </row>
    <row r="13" spans="3:6" x14ac:dyDescent="0.25">
      <c r="C13" s="17">
        <v>45595</v>
      </c>
      <c r="D13" t="s">
        <v>5</v>
      </c>
      <c r="E13" s="18" t="s">
        <v>206</v>
      </c>
      <c r="F13" s="18">
        <v>468</v>
      </c>
    </row>
    <row r="14" spans="3:6" x14ac:dyDescent="0.25">
      <c r="C14" s="17">
        <v>45599</v>
      </c>
      <c r="D14" t="s">
        <v>5</v>
      </c>
      <c r="E14" s="18" t="s">
        <v>206</v>
      </c>
      <c r="F14" s="18">
        <v>371</v>
      </c>
    </row>
    <row r="15" spans="3:6" x14ac:dyDescent="0.25">
      <c r="C15" s="17">
        <v>45608</v>
      </c>
      <c r="D15" t="s">
        <v>9</v>
      </c>
      <c r="E15" s="18" t="s">
        <v>206</v>
      </c>
      <c r="F15" s="18">
        <v>925</v>
      </c>
    </row>
    <row r="16" spans="3:6" x14ac:dyDescent="0.25">
      <c r="C16" s="17">
        <v>45610</v>
      </c>
      <c r="D16" t="s">
        <v>9</v>
      </c>
      <c r="E16" s="18" t="s">
        <v>322</v>
      </c>
      <c r="F16" s="18">
        <v>141</v>
      </c>
    </row>
    <row r="17" spans="3:6" x14ac:dyDescent="0.25">
      <c r="C17" s="17">
        <v>45614</v>
      </c>
      <c r="D17" t="s">
        <v>39</v>
      </c>
      <c r="E17" s="18" t="s">
        <v>206</v>
      </c>
      <c r="F17" s="18">
        <v>152</v>
      </c>
    </row>
    <row r="18" spans="3:6" x14ac:dyDescent="0.25">
      <c r="C18" s="17">
        <v>45616</v>
      </c>
      <c r="D18" t="s">
        <v>17</v>
      </c>
      <c r="E18" s="18" t="s">
        <v>207</v>
      </c>
      <c r="F18" s="18">
        <v>844</v>
      </c>
    </row>
    <row r="19" spans="3:6" x14ac:dyDescent="0.25">
      <c r="C19" s="17">
        <v>45618</v>
      </c>
      <c r="D19" t="s">
        <v>7</v>
      </c>
      <c r="E19" s="18" t="s">
        <v>322</v>
      </c>
      <c r="F19" s="18">
        <v>510</v>
      </c>
    </row>
    <row r="20" spans="3:6" x14ac:dyDescent="0.25">
      <c r="C20" s="17">
        <v>45623</v>
      </c>
      <c r="D20" t="s">
        <v>21</v>
      </c>
      <c r="E20" s="18" t="s">
        <v>206</v>
      </c>
      <c r="F20" s="18">
        <v>480</v>
      </c>
    </row>
    <row r="21" spans="3:6" x14ac:dyDescent="0.25">
      <c r="C21" s="17">
        <v>45627</v>
      </c>
      <c r="D21" t="s">
        <v>27</v>
      </c>
      <c r="E21" s="18" t="s">
        <v>207</v>
      </c>
      <c r="F21" s="18">
        <v>864</v>
      </c>
    </row>
    <row r="22" spans="3:6" x14ac:dyDescent="0.25">
      <c r="C22" s="17">
        <v>45629</v>
      </c>
      <c r="D22" t="s">
        <v>17</v>
      </c>
      <c r="E22" s="18" t="s">
        <v>322</v>
      </c>
      <c r="F22" s="18">
        <v>630</v>
      </c>
    </row>
    <row r="23" spans="3:6" x14ac:dyDescent="0.25">
      <c r="C23" s="17">
        <v>45630</v>
      </c>
      <c r="D23" t="s">
        <v>9</v>
      </c>
      <c r="E23" s="18" t="s">
        <v>207</v>
      </c>
      <c r="F23" s="18">
        <v>413</v>
      </c>
    </row>
    <row r="24" spans="3:6" x14ac:dyDescent="0.25">
      <c r="C24" s="17">
        <v>45643</v>
      </c>
      <c r="D24" t="s">
        <v>29</v>
      </c>
      <c r="E24" s="18" t="s">
        <v>207</v>
      </c>
      <c r="F24" s="18">
        <v>885</v>
      </c>
    </row>
    <row r="25" spans="3:6" x14ac:dyDescent="0.25">
      <c r="C25" s="17">
        <v>45653</v>
      </c>
      <c r="D25" t="s">
        <v>15</v>
      </c>
      <c r="E25" s="18" t="s">
        <v>206</v>
      </c>
      <c r="F25" s="18">
        <v>824</v>
      </c>
    </row>
    <row r="26" spans="3:6" x14ac:dyDescent="0.25">
      <c r="C26" s="17">
        <v>45666</v>
      </c>
      <c r="D26" t="s">
        <v>5</v>
      </c>
      <c r="E26" s="18" t="s">
        <v>207</v>
      </c>
      <c r="F26" s="18">
        <v>153</v>
      </c>
    </row>
    <row r="27" spans="3:6" x14ac:dyDescent="0.25">
      <c r="C27" s="17">
        <v>45672</v>
      </c>
      <c r="D27" t="s">
        <v>35</v>
      </c>
      <c r="E27" s="18" t="s">
        <v>206</v>
      </c>
      <c r="F27" s="18">
        <v>658</v>
      </c>
    </row>
    <row r="28" spans="3:6" x14ac:dyDescent="0.25">
      <c r="C28" s="17">
        <v>45673</v>
      </c>
      <c r="D28" t="s">
        <v>19</v>
      </c>
      <c r="E28" s="18" t="s">
        <v>207</v>
      </c>
      <c r="F28" s="18">
        <v>366</v>
      </c>
    </row>
    <row r="29" spans="3:6" x14ac:dyDescent="0.25">
      <c r="C29" s="17">
        <v>45683</v>
      </c>
      <c r="D29" t="s">
        <v>23</v>
      </c>
      <c r="E29" s="18" t="s">
        <v>207</v>
      </c>
      <c r="F29" s="18">
        <v>983</v>
      </c>
    </row>
    <row r="30" spans="3:6" x14ac:dyDescent="0.25">
      <c r="C30" s="17">
        <v>45690</v>
      </c>
      <c r="D30" t="s">
        <v>27</v>
      </c>
      <c r="E30" s="18" t="s">
        <v>322</v>
      </c>
      <c r="F30" s="18">
        <v>187</v>
      </c>
    </row>
    <row r="31" spans="3:6" x14ac:dyDescent="0.25">
      <c r="C31" s="17">
        <v>45692</v>
      </c>
      <c r="D31" t="s">
        <v>25</v>
      </c>
      <c r="E31" s="18" t="s">
        <v>322</v>
      </c>
      <c r="F31" s="18">
        <v>112</v>
      </c>
    </row>
    <row r="32" spans="3:6" x14ac:dyDescent="0.25">
      <c r="C32" s="17">
        <v>45697</v>
      </c>
      <c r="D32" t="s">
        <v>31</v>
      </c>
      <c r="E32" s="18" t="s">
        <v>322</v>
      </c>
      <c r="F32" s="18">
        <v>340</v>
      </c>
    </row>
    <row r="33" spans="3:6" x14ac:dyDescent="0.25">
      <c r="C33" s="17">
        <v>45701</v>
      </c>
      <c r="D33" t="s">
        <v>27</v>
      </c>
      <c r="E33" s="18" t="s">
        <v>206</v>
      </c>
      <c r="F33" s="18">
        <v>793</v>
      </c>
    </row>
    <row r="34" spans="3:6" x14ac:dyDescent="0.25">
      <c r="C34" s="17">
        <v>45703</v>
      </c>
      <c r="D34" t="s">
        <v>7</v>
      </c>
      <c r="E34" s="18" t="s">
        <v>207</v>
      </c>
      <c r="F34" s="18">
        <v>395</v>
      </c>
    </row>
    <row r="35" spans="3:6" x14ac:dyDescent="0.25">
      <c r="C35" s="17">
        <v>45705</v>
      </c>
      <c r="D35" t="s">
        <v>11</v>
      </c>
      <c r="E35" s="18" t="s">
        <v>206</v>
      </c>
      <c r="F35" s="18">
        <v>139</v>
      </c>
    </row>
    <row r="36" spans="3:6" x14ac:dyDescent="0.25">
      <c r="C36" s="17">
        <v>45722</v>
      </c>
      <c r="D36" t="s">
        <v>3</v>
      </c>
      <c r="E36" s="18" t="s">
        <v>322</v>
      </c>
      <c r="F36" s="18">
        <v>865</v>
      </c>
    </row>
    <row r="37" spans="3:6" x14ac:dyDescent="0.25">
      <c r="C37" s="17">
        <v>45735</v>
      </c>
      <c r="D37" t="s">
        <v>7</v>
      </c>
      <c r="E37" s="18" t="s">
        <v>207</v>
      </c>
      <c r="F37" s="18">
        <v>207</v>
      </c>
    </row>
    <row r="38" spans="3:6" x14ac:dyDescent="0.25">
      <c r="C38" s="17">
        <v>45736</v>
      </c>
      <c r="D38" t="s">
        <v>13</v>
      </c>
      <c r="E38" s="18" t="s">
        <v>206</v>
      </c>
      <c r="F38" s="18">
        <v>845</v>
      </c>
    </row>
    <row r="39" spans="3:6" x14ac:dyDescent="0.25">
      <c r="C39" s="17">
        <v>45741</v>
      </c>
      <c r="D39" t="s">
        <v>39</v>
      </c>
      <c r="E39" s="18" t="s">
        <v>322</v>
      </c>
      <c r="F39" s="18">
        <v>135</v>
      </c>
    </row>
    <row r="40" spans="3:6" x14ac:dyDescent="0.25">
      <c r="C40" s="17">
        <v>45749</v>
      </c>
      <c r="D40" t="s">
        <v>13</v>
      </c>
      <c r="E40" s="18" t="s">
        <v>207</v>
      </c>
      <c r="F40" s="18">
        <v>679</v>
      </c>
    </row>
    <row r="41" spans="3:6" x14ac:dyDescent="0.25">
      <c r="C41" s="17">
        <v>45756</v>
      </c>
      <c r="D41" t="s">
        <v>1</v>
      </c>
      <c r="E41" s="18" t="s">
        <v>206</v>
      </c>
      <c r="F41" s="18">
        <v>400</v>
      </c>
    </row>
    <row r="42" spans="3:6" x14ac:dyDescent="0.25">
      <c r="C42" s="17">
        <v>45790</v>
      </c>
      <c r="D42" t="s">
        <v>13</v>
      </c>
      <c r="E42" s="18" t="s">
        <v>207</v>
      </c>
      <c r="F42" s="18">
        <v>339</v>
      </c>
    </row>
    <row r="43" spans="3:6" x14ac:dyDescent="0.25">
      <c r="C43" s="17">
        <v>45792</v>
      </c>
      <c r="D43" t="s">
        <v>33</v>
      </c>
      <c r="E43" s="18" t="s">
        <v>206</v>
      </c>
      <c r="F43" s="18">
        <v>886</v>
      </c>
    </row>
    <row r="44" spans="3:6" x14ac:dyDescent="0.25">
      <c r="C44" s="17">
        <v>45808</v>
      </c>
      <c r="D44" t="s">
        <v>3</v>
      </c>
      <c r="E44" s="18" t="s">
        <v>206</v>
      </c>
      <c r="F44" s="18">
        <v>268</v>
      </c>
    </row>
    <row r="45" spans="3:6" x14ac:dyDescent="0.25">
      <c r="C45" s="17">
        <v>45813</v>
      </c>
      <c r="D45" t="s">
        <v>19</v>
      </c>
      <c r="E45" s="18" t="s">
        <v>206</v>
      </c>
      <c r="F45" s="18">
        <v>424</v>
      </c>
    </row>
    <row r="46" spans="3:6" x14ac:dyDescent="0.25">
      <c r="C46" s="17">
        <v>45816</v>
      </c>
      <c r="D46" t="s">
        <v>7</v>
      </c>
      <c r="E46" s="18" t="s">
        <v>322</v>
      </c>
      <c r="F46" s="18">
        <v>449</v>
      </c>
    </row>
    <row r="47" spans="3:6" x14ac:dyDescent="0.25">
      <c r="C47" s="17">
        <v>45828</v>
      </c>
      <c r="D47" t="s">
        <v>43</v>
      </c>
      <c r="E47" s="18" t="s">
        <v>206</v>
      </c>
      <c r="F47" s="18">
        <v>531</v>
      </c>
    </row>
    <row r="48" spans="3:6" x14ac:dyDescent="0.25">
      <c r="C48" s="17">
        <v>45830</v>
      </c>
      <c r="D48" t="s">
        <v>37</v>
      </c>
      <c r="E48" s="18" t="s">
        <v>206</v>
      </c>
      <c r="F48" s="18">
        <v>504</v>
      </c>
    </row>
    <row r="49" spans="3:6" x14ac:dyDescent="0.25">
      <c r="C49" s="17">
        <v>45830</v>
      </c>
      <c r="D49" t="s">
        <v>29</v>
      </c>
      <c r="E49" s="18" t="s">
        <v>206</v>
      </c>
      <c r="F49" s="18">
        <v>612</v>
      </c>
    </row>
    <row r="50" spans="3:6" x14ac:dyDescent="0.25">
      <c r="C50" s="17">
        <v>45832</v>
      </c>
      <c r="D50" t="s">
        <v>37</v>
      </c>
      <c r="E50" s="18" t="s">
        <v>322</v>
      </c>
      <c r="F50" s="18">
        <v>656</v>
      </c>
    </row>
    <row r="51" spans="3:6" x14ac:dyDescent="0.25">
      <c r="C51" s="17">
        <v>45838</v>
      </c>
      <c r="D51" t="s">
        <v>27</v>
      </c>
      <c r="E51" s="18" t="s">
        <v>206</v>
      </c>
      <c r="F51" s="18">
        <v>740</v>
      </c>
    </row>
    <row r="52" spans="3:6" x14ac:dyDescent="0.25">
      <c r="C52" s="17">
        <v>45840</v>
      </c>
      <c r="D52" t="s">
        <v>35</v>
      </c>
      <c r="E52" s="18" t="s">
        <v>207</v>
      </c>
      <c r="F52" s="18">
        <v>189</v>
      </c>
    </row>
    <row r="53" spans="3:6" x14ac:dyDescent="0.25">
      <c r="C53" s="17">
        <v>45847</v>
      </c>
      <c r="D53" t="s">
        <v>15</v>
      </c>
      <c r="E53" s="18" t="s">
        <v>322</v>
      </c>
      <c r="F53" s="18">
        <v>320</v>
      </c>
    </row>
    <row r="54" spans="3:6" x14ac:dyDescent="0.25">
      <c r="C54" s="17">
        <v>45856</v>
      </c>
      <c r="D54" t="s">
        <v>3</v>
      </c>
      <c r="E54" s="18" t="s">
        <v>207</v>
      </c>
      <c r="F54" s="18">
        <v>695</v>
      </c>
    </row>
    <row r="55" spans="3:6" x14ac:dyDescent="0.25">
      <c r="C55" s="17">
        <v>45858</v>
      </c>
      <c r="D55" t="s">
        <v>37</v>
      </c>
      <c r="E55" s="18" t="s">
        <v>207</v>
      </c>
      <c r="F55" s="18">
        <v>909</v>
      </c>
    </row>
    <row r="56" spans="3:6" x14ac:dyDescent="0.25">
      <c r="C56" s="17">
        <v>45865</v>
      </c>
      <c r="D56" t="s">
        <v>5</v>
      </c>
      <c r="E56" s="18" t="s">
        <v>207</v>
      </c>
      <c r="F56" s="18">
        <v>489</v>
      </c>
    </row>
    <row r="57" spans="3:6" x14ac:dyDescent="0.25">
      <c r="C57" s="17">
        <v>45880</v>
      </c>
      <c r="D57" t="s">
        <v>19</v>
      </c>
      <c r="E57" s="18" t="s">
        <v>207</v>
      </c>
      <c r="F57" s="18">
        <v>533</v>
      </c>
    </row>
    <row r="58" spans="3:6" x14ac:dyDescent="0.25">
      <c r="C58" s="17">
        <v>45881</v>
      </c>
      <c r="D58" t="s">
        <v>25</v>
      </c>
      <c r="E58" s="18" t="s">
        <v>207</v>
      </c>
      <c r="F58" s="18">
        <v>998</v>
      </c>
    </row>
    <row r="59" spans="3:6" x14ac:dyDescent="0.25">
      <c r="C59" s="17">
        <v>45888</v>
      </c>
      <c r="D59" t="s">
        <v>39</v>
      </c>
      <c r="E59" s="18" t="s">
        <v>207</v>
      </c>
      <c r="F59" s="18">
        <v>453</v>
      </c>
    </row>
    <row r="60" spans="3:6" x14ac:dyDescent="0.25">
      <c r="C60" s="17">
        <v>45891</v>
      </c>
      <c r="D60" t="s">
        <v>41</v>
      </c>
      <c r="E60" s="18" t="s">
        <v>207</v>
      </c>
      <c r="F60" s="18">
        <v>460</v>
      </c>
    </row>
    <row r="61" spans="3:6" x14ac:dyDescent="0.25">
      <c r="C61" s="17">
        <v>45903</v>
      </c>
      <c r="D61" t="s">
        <v>39</v>
      </c>
      <c r="E61" s="18" t="s">
        <v>322</v>
      </c>
      <c r="F61" s="18">
        <v>815</v>
      </c>
    </row>
    <row r="62" spans="3:6" x14ac:dyDescent="0.25">
      <c r="C62" s="17">
        <v>45919</v>
      </c>
      <c r="D62" t="s">
        <v>21</v>
      </c>
      <c r="E62" s="18" t="s">
        <v>206</v>
      </c>
      <c r="F62" s="18">
        <v>347</v>
      </c>
    </row>
    <row r="63" spans="3:6" x14ac:dyDescent="0.25">
      <c r="C63" s="17">
        <v>45931</v>
      </c>
      <c r="D63" t="s">
        <v>11</v>
      </c>
      <c r="E63" s="18" t="s">
        <v>207</v>
      </c>
      <c r="F63" s="18">
        <v>395</v>
      </c>
    </row>
    <row r="64" spans="3:6" x14ac:dyDescent="0.25">
      <c r="C64" s="17">
        <v>45946</v>
      </c>
      <c r="D64" t="s">
        <v>17</v>
      </c>
      <c r="E64" s="18" t="s">
        <v>322</v>
      </c>
      <c r="F64" s="18">
        <v>338</v>
      </c>
    </row>
    <row r="65" spans="3:6" x14ac:dyDescent="0.25">
      <c r="C65" s="17">
        <v>45967</v>
      </c>
      <c r="D65" t="s">
        <v>11</v>
      </c>
      <c r="E65" s="18" t="s">
        <v>207</v>
      </c>
      <c r="F65" s="18">
        <v>351</v>
      </c>
    </row>
    <row r="66" spans="3:6" x14ac:dyDescent="0.25">
      <c r="C66" s="17">
        <v>45969</v>
      </c>
      <c r="D66" t="s">
        <v>35</v>
      </c>
      <c r="E66" s="18" t="s">
        <v>207</v>
      </c>
      <c r="F66" s="18">
        <v>559</v>
      </c>
    </row>
    <row r="67" spans="3:6" x14ac:dyDescent="0.25">
      <c r="C67" s="17">
        <v>45979</v>
      </c>
      <c r="D67" t="s">
        <v>1</v>
      </c>
      <c r="E67" s="18" t="s">
        <v>206</v>
      </c>
      <c r="F67" s="18">
        <v>989</v>
      </c>
    </row>
    <row r="68" spans="3:6" x14ac:dyDescent="0.25">
      <c r="C68" s="17">
        <v>45993</v>
      </c>
      <c r="D68" t="s">
        <v>29</v>
      </c>
      <c r="E68" s="18" t="s">
        <v>207</v>
      </c>
      <c r="F68" s="18">
        <v>723</v>
      </c>
    </row>
    <row r="69" spans="3:6" x14ac:dyDescent="0.25">
      <c r="C69" s="17">
        <v>45996</v>
      </c>
      <c r="D69" t="s">
        <v>37</v>
      </c>
      <c r="E69" s="18" t="s">
        <v>207</v>
      </c>
      <c r="F69" s="18">
        <v>554</v>
      </c>
    </row>
    <row r="70" spans="3:6" x14ac:dyDescent="0.25">
      <c r="C70" s="17">
        <v>45999</v>
      </c>
      <c r="D70" t="s">
        <v>19</v>
      </c>
      <c r="E70" s="18" t="s">
        <v>207</v>
      </c>
      <c r="F70" s="18">
        <v>736</v>
      </c>
    </row>
    <row r="71" spans="3:6" x14ac:dyDescent="0.25">
      <c r="C71" s="17">
        <v>45999</v>
      </c>
      <c r="D71" t="s">
        <v>19</v>
      </c>
      <c r="E71" s="18" t="s">
        <v>207</v>
      </c>
      <c r="F71" s="63">
        <v>850</v>
      </c>
    </row>
    <row r="72" spans="3:6" x14ac:dyDescent="0.25">
      <c r="C72" s="17">
        <v>45999</v>
      </c>
      <c r="D72" t="s">
        <v>1</v>
      </c>
      <c r="E72" s="18" t="s">
        <v>322</v>
      </c>
      <c r="F72" s="63">
        <v>563</v>
      </c>
    </row>
    <row r="73" spans="3:6" x14ac:dyDescent="0.25">
      <c r="C73" s="17">
        <v>46000</v>
      </c>
      <c r="D73" t="s">
        <v>5</v>
      </c>
      <c r="E73" s="18" t="s">
        <v>206</v>
      </c>
      <c r="F73" s="63">
        <v>269</v>
      </c>
    </row>
    <row r="74" spans="3:6" x14ac:dyDescent="0.25">
      <c r="C74" s="17">
        <v>46001</v>
      </c>
      <c r="D74" t="s">
        <v>19</v>
      </c>
      <c r="E74" s="18" t="s">
        <v>322</v>
      </c>
      <c r="F74" s="63">
        <v>555</v>
      </c>
    </row>
    <row r="75" spans="3:6" x14ac:dyDescent="0.25">
      <c r="C75" s="17">
        <v>46002</v>
      </c>
      <c r="D75" t="s">
        <v>35</v>
      </c>
      <c r="E75" s="18" t="s">
        <v>206</v>
      </c>
      <c r="F75" s="63">
        <v>1000</v>
      </c>
    </row>
    <row r="83" spans="2:12" ht="18" thickBot="1" x14ac:dyDescent="0.35">
      <c r="C83" s="69" t="s">
        <v>348</v>
      </c>
    </row>
    <row r="84" spans="2:12" ht="15.75" thickTop="1" x14ac:dyDescent="0.25"/>
    <row r="85" spans="2:12" ht="15.75" thickBot="1" x14ac:dyDescent="0.3">
      <c r="C85" s="35" t="s">
        <v>347</v>
      </c>
    </row>
    <row r="87" spans="2:12" x14ac:dyDescent="0.25">
      <c r="C87" s="88"/>
    </row>
    <row r="90" spans="2:12" x14ac:dyDescent="0.25">
      <c r="B90" s="8" t="s">
        <v>341</v>
      </c>
      <c r="C90" s="18" t="s">
        <v>208</v>
      </c>
      <c r="D90" s="18" t="s">
        <v>209</v>
      </c>
      <c r="E90" s="18" t="s">
        <v>210</v>
      </c>
      <c r="F90" s="18" t="s">
        <v>211</v>
      </c>
      <c r="G90" s="18" t="s">
        <v>212</v>
      </c>
      <c r="H90" s="18"/>
      <c r="I90" s="18"/>
    </row>
    <row r="91" spans="2:12" x14ac:dyDescent="0.25">
      <c r="B91" s="8" t="s">
        <v>214</v>
      </c>
      <c r="C91" s="24">
        <v>4580</v>
      </c>
      <c r="D91" s="24">
        <v>3770</v>
      </c>
      <c r="E91" s="24">
        <v>4040</v>
      </c>
      <c r="F91" s="24">
        <v>4310</v>
      </c>
      <c r="G91" s="24">
        <v>6850</v>
      </c>
      <c r="H91" s="24"/>
      <c r="J91" s="18"/>
      <c r="K91" s="18"/>
      <c r="L91" s="18"/>
    </row>
    <row r="92" spans="2:12" x14ac:dyDescent="0.25">
      <c r="B92" s="8" t="s">
        <v>215</v>
      </c>
      <c r="C92" s="24">
        <v>512.96</v>
      </c>
      <c r="D92" s="24">
        <v>422.24</v>
      </c>
      <c r="E92" s="24">
        <v>452.48</v>
      </c>
      <c r="F92" s="24">
        <v>482.72</v>
      </c>
      <c r="G92" s="24">
        <v>767.2</v>
      </c>
      <c r="H92" s="24"/>
    </row>
    <row r="93" spans="2:12" x14ac:dyDescent="0.25">
      <c r="B93" s="8" t="s">
        <v>216</v>
      </c>
      <c r="C93" s="24">
        <v>654.93999999999994</v>
      </c>
      <c r="D93" s="24">
        <v>539.1099999999999</v>
      </c>
      <c r="E93" s="24">
        <v>577.71999999999991</v>
      </c>
      <c r="F93" s="24">
        <v>616.32999999999993</v>
      </c>
      <c r="G93" s="24">
        <v>979.55</v>
      </c>
      <c r="H93" s="24"/>
    </row>
    <row r="94" spans="2:12" x14ac:dyDescent="0.25">
      <c r="B94" s="8" t="s">
        <v>217</v>
      </c>
      <c r="C94" s="24">
        <v>838.14</v>
      </c>
      <c r="D94" s="24">
        <v>689.91</v>
      </c>
      <c r="E94" s="24">
        <v>739.31999999999994</v>
      </c>
      <c r="F94" s="24">
        <v>788.73</v>
      </c>
      <c r="G94" s="24">
        <v>1253.55</v>
      </c>
      <c r="H94" s="24"/>
    </row>
  </sheetData>
  <pageMargins left="0.7" right="0.7" top="0.75" bottom="0.75" header="0.3" footer="0.3"/>
  <drawing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91616-AFA3-4147-9169-4AB87A9083A6}">
  <dimension ref="B1:L94"/>
  <sheetViews>
    <sheetView zoomScale="205" zoomScaleNormal="205" workbookViewId="0"/>
  </sheetViews>
  <sheetFormatPr defaultRowHeight="15" x14ac:dyDescent="0.25"/>
  <cols>
    <col min="2" max="2" width="15.7109375" customWidth="1"/>
    <col min="3" max="3" width="10.140625" bestFit="1" customWidth="1"/>
    <col min="4" max="4" width="23.5703125" bestFit="1" customWidth="1"/>
    <col min="5" max="5" width="14.140625" customWidth="1"/>
    <col min="6" max="6" width="10.5703125" customWidth="1"/>
  </cols>
  <sheetData>
    <row r="1" spans="3:6" ht="20.25" thickBot="1" x14ac:dyDescent="0.35">
      <c r="C1" s="32" t="s">
        <v>200</v>
      </c>
    </row>
    <row r="2" spans="3:6" ht="9" customHeight="1" thickTop="1" x14ac:dyDescent="0.25">
      <c r="C2" s="8"/>
    </row>
    <row r="3" spans="3:6" ht="15.75" thickBot="1" x14ac:dyDescent="0.3">
      <c r="C3" s="35" t="s">
        <v>344</v>
      </c>
    </row>
    <row r="4" spans="3:6" ht="16.5" thickTop="1" thickBot="1" x14ac:dyDescent="0.3">
      <c r="C4" s="67" t="s">
        <v>184</v>
      </c>
      <c r="D4" s="67" t="s">
        <v>202</v>
      </c>
      <c r="E4" s="67" t="s">
        <v>204</v>
      </c>
    </row>
    <row r="5" spans="3:6" ht="15.75" thickTop="1" x14ac:dyDescent="0.25">
      <c r="C5" s="66">
        <f ca="1">OFFSET(SALES_DATA3[[#Headers],[Date]],COUNTA(SALES_DATA3[Date]),,1,1)</f>
        <v>46000</v>
      </c>
      <c r="D5" s="65" t="str">
        <f ca="1">OFFSET(SALES_DATA3[[#All],[Product]],COUNTA(SALES_DATA3[Product]),,1,1)</f>
        <v>Backhoe Loaders</v>
      </c>
      <c r="E5" s="65">
        <f ca="1">OFFSET(SALES_DATA3[[#Headers],[Units Sold]],COUNTA(SALES_DATA3[Units Sold]),,1,1)</f>
        <v>269</v>
      </c>
    </row>
    <row r="7" spans="3:6" ht="15.75" thickBot="1" x14ac:dyDescent="0.3">
      <c r="C7" s="35" t="s">
        <v>345</v>
      </c>
    </row>
    <row r="8" spans="3:6" x14ac:dyDescent="0.25">
      <c r="C8" s="68">
        <f ca="1">AVERAGE(OFFSET(SALES_DATA3[[#Headers],[Units Sold]],COUNTA(SALES_DATA3[Units Sold])-9,,10,1))</f>
        <v>593.20000000000005</v>
      </c>
    </row>
    <row r="10" spans="3:6" x14ac:dyDescent="0.25">
      <c r="C10" t="s">
        <v>184</v>
      </c>
      <c r="D10" t="s">
        <v>202</v>
      </c>
      <c r="E10" t="s">
        <v>203</v>
      </c>
      <c r="F10" t="s">
        <v>204</v>
      </c>
    </row>
    <row r="11" spans="3:6" x14ac:dyDescent="0.25">
      <c r="C11" s="17">
        <v>45565</v>
      </c>
      <c r="D11" t="s">
        <v>11</v>
      </c>
      <c r="E11" s="18" t="s">
        <v>322</v>
      </c>
      <c r="F11" s="18">
        <v>1000</v>
      </c>
    </row>
    <row r="12" spans="3:6" x14ac:dyDescent="0.25">
      <c r="C12" s="17">
        <v>45593</v>
      </c>
      <c r="D12" t="s">
        <v>31</v>
      </c>
      <c r="E12" s="18" t="s">
        <v>322</v>
      </c>
      <c r="F12" s="18">
        <v>776</v>
      </c>
    </row>
    <row r="13" spans="3:6" x14ac:dyDescent="0.25">
      <c r="C13" s="17">
        <v>45595</v>
      </c>
      <c r="D13" t="s">
        <v>5</v>
      </c>
      <c r="E13" s="18" t="s">
        <v>206</v>
      </c>
      <c r="F13" s="18">
        <v>468</v>
      </c>
    </row>
    <row r="14" spans="3:6" x14ac:dyDescent="0.25">
      <c r="C14" s="17">
        <v>45599</v>
      </c>
      <c r="D14" t="s">
        <v>5</v>
      </c>
      <c r="E14" s="18" t="s">
        <v>206</v>
      </c>
      <c r="F14" s="18">
        <v>371</v>
      </c>
    </row>
    <row r="15" spans="3:6" x14ac:dyDescent="0.25">
      <c r="C15" s="17">
        <v>45608</v>
      </c>
      <c r="D15" t="s">
        <v>9</v>
      </c>
      <c r="E15" s="18" t="s">
        <v>206</v>
      </c>
      <c r="F15" s="18">
        <v>925</v>
      </c>
    </row>
    <row r="16" spans="3:6" x14ac:dyDescent="0.25">
      <c r="C16" s="17">
        <v>45610</v>
      </c>
      <c r="D16" t="s">
        <v>9</v>
      </c>
      <c r="E16" s="18" t="s">
        <v>322</v>
      </c>
      <c r="F16" s="18">
        <v>141</v>
      </c>
    </row>
    <row r="17" spans="3:6" x14ac:dyDescent="0.25">
      <c r="C17" s="17">
        <v>45614</v>
      </c>
      <c r="D17" t="s">
        <v>39</v>
      </c>
      <c r="E17" s="18" t="s">
        <v>206</v>
      </c>
      <c r="F17" s="18">
        <v>152</v>
      </c>
    </row>
    <row r="18" spans="3:6" x14ac:dyDescent="0.25">
      <c r="C18" s="17">
        <v>45616</v>
      </c>
      <c r="D18" t="s">
        <v>17</v>
      </c>
      <c r="E18" s="18" t="s">
        <v>207</v>
      </c>
      <c r="F18" s="18">
        <v>844</v>
      </c>
    </row>
    <row r="19" spans="3:6" x14ac:dyDescent="0.25">
      <c r="C19" s="17">
        <v>45618</v>
      </c>
      <c r="D19" t="s">
        <v>7</v>
      </c>
      <c r="E19" s="18" t="s">
        <v>322</v>
      </c>
      <c r="F19" s="18">
        <v>510</v>
      </c>
    </row>
    <row r="20" spans="3:6" x14ac:dyDescent="0.25">
      <c r="C20" s="17">
        <v>45623</v>
      </c>
      <c r="D20" t="s">
        <v>21</v>
      </c>
      <c r="E20" s="18" t="s">
        <v>206</v>
      </c>
      <c r="F20" s="18">
        <v>480</v>
      </c>
    </row>
    <row r="21" spans="3:6" x14ac:dyDescent="0.25">
      <c r="C21" s="17">
        <v>45627</v>
      </c>
      <c r="D21" t="s">
        <v>27</v>
      </c>
      <c r="E21" s="18" t="s">
        <v>207</v>
      </c>
      <c r="F21" s="18">
        <v>864</v>
      </c>
    </row>
    <row r="22" spans="3:6" x14ac:dyDescent="0.25">
      <c r="C22" s="17">
        <v>45629</v>
      </c>
      <c r="D22" t="s">
        <v>17</v>
      </c>
      <c r="E22" s="18" t="s">
        <v>322</v>
      </c>
      <c r="F22" s="18">
        <v>630</v>
      </c>
    </row>
    <row r="23" spans="3:6" x14ac:dyDescent="0.25">
      <c r="C23" s="17">
        <v>45630</v>
      </c>
      <c r="D23" t="s">
        <v>9</v>
      </c>
      <c r="E23" s="18" t="s">
        <v>207</v>
      </c>
      <c r="F23" s="18">
        <v>413</v>
      </c>
    </row>
    <row r="24" spans="3:6" x14ac:dyDescent="0.25">
      <c r="C24" s="17">
        <v>45643</v>
      </c>
      <c r="D24" t="s">
        <v>29</v>
      </c>
      <c r="E24" s="18" t="s">
        <v>207</v>
      </c>
      <c r="F24" s="18">
        <v>885</v>
      </c>
    </row>
    <row r="25" spans="3:6" x14ac:dyDescent="0.25">
      <c r="C25" s="17">
        <v>45653</v>
      </c>
      <c r="D25" t="s">
        <v>15</v>
      </c>
      <c r="E25" s="18" t="s">
        <v>206</v>
      </c>
      <c r="F25" s="18">
        <v>824</v>
      </c>
    </row>
    <row r="26" spans="3:6" x14ac:dyDescent="0.25">
      <c r="C26" s="17">
        <v>45666</v>
      </c>
      <c r="D26" t="s">
        <v>5</v>
      </c>
      <c r="E26" s="18" t="s">
        <v>207</v>
      </c>
      <c r="F26" s="18">
        <v>153</v>
      </c>
    </row>
    <row r="27" spans="3:6" x14ac:dyDescent="0.25">
      <c r="C27" s="17">
        <v>45672</v>
      </c>
      <c r="D27" t="s">
        <v>35</v>
      </c>
      <c r="E27" s="18" t="s">
        <v>206</v>
      </c>
      <c r="F27" s="18">
        <v>658</v>
      </c>
    </row>
    <row r="28" spans="3:6" x14ac:dyDescent="0.25">
      <c r="C28" s="17">
        <v>45673</v>
      </c>
      <c r="D28" t="s">
        <v>19</v>
      </c>
      <c r="E28" s="18" t="s">
        <v>207</v>
      </c>
      <c r="F28" s="18">
        <v>366</v>
      </c>
    </row>
    <row r="29" spans="3:6" x14ac:dyDescent="0.25">
      <c r="C29" s="17">
        <v>45683</v>
      </c>
      <c r="D29" t="s">
        <v>23</v>
      </c>
      <c r="E29" s="18" t="s">
        <v>207</v>
      </c>
      <c r="F29" s="18">
        <v>983</v>
      </c>
    </row>
    <row r="30" spans="3:6" x14ac:dyDescent="0.25">
      <c r="C30" s="17">
        <v>45690</v>
      </c>
      <c r="D30" t="s">
        <v>27</v>
      </c>
      <c r="E30" s="18" t="s">
        <v>322</v>
      </c>
      <c r="F30" s="18">
        <v>187</v>
      </c>
    </row>
    <row r="31" spans="3:6" x14ac:dyDescent="0.25">
      <c r="C31" s="17">
        <v>45692</v>
      </c>
      <c r="D31" t="s">
        <v>25</v>
      </c>
      <c r="E31" s="18" t="s">
        <v>322</v>
      </c>
      <c r="F31" s="18">
        <v>112</v>
      </c>
    </row>
    <row r="32" spans="3:6" x14ac:dyDescent="0.25">
      <c r="C32" s="17">
        <v>45697</v>
      </c>
      <c r="D32" t="s">
        <v>31</v>
      </c>
      <c r="E32" s="18" t="s">
        <v>322</v>
      </c>
      <c r="F32" s="18">
        <v>340</v>
      </c>
    </row>
    <row r="33" spans="3:6" x14ac:dyDescent="0.25">
      <c r="C33" s="17">
        <v>45701</v>
      </c>
      <c r="D33" t="s">
        <v>27</v>
      </c>
      <c r="E33" s="18" t="s">
        <v>206</v>
      </c>
      <c r="F33" s="18">
        <v>793</v>
      </c>
    </row>
    <row r="34" spans="3:6" x14ac:dyDescent="0.25">
      <c r="C34" s="17">
        <v>45703</v>
      </c>
      <c r="D34" t="s">
        <v>7</v>
      </c>
      <c r="E34" s="18" t="s">
        <v>207</v>
      </c>
      <c r="F34" s="18">
        <v>395</v>
      </c>
    </row>
    <row r="35" spans="3:6" x14ac:dyDescent="0.25">
      <c r="C35" s="17">
        <v>45705</v>
      </c>
      <c r="D35" t="s">
        <v>11</v>
      </c>
      <c r="E35" s="18" t="s">
        <v>206</v>
      </c>
      <c r="F35" s="18">
        <v>139</v>
      </c>
    </row>
    <row r="36" spans="3:6" x14ac:dyDescent="0.25">
      <c r="C36" s="17">
        <v>45722</v>
      </c>
      <c r="D36" t="s">
        <v>3</v>
      </c>
      <c r="E36" s="18" t="s">
        <v>322</v>
      </c>
      <c r="F36" s="18">
        <v>865</v>
      </c>
    </row>
    <row r="37" spans="3:6" x14ac:dyDescent="0.25">
      <c r="C37" s="17">
        <v>45735</v>
      </c>
      <c r="D37" t="s">
        <v>7</v>
      </c>
      <c r="E37" s="18" t="s">
        <v>207</v>
      </c>
      <c r="F37" s="18">
        <v>207</v>
      </c>
    </row>
    <row r="38" spans="3:6" x14ac:dyDescent="0.25">
      <c r="C38" s="17">
        <v>45736</v>
      </c>
      <c r="D38" t="s">
        <v>13</v>
      </c>
      <c r="E38" s="18" t="s">
        <v>206</v>
      </c>
      <c r="F38" s="18">
        <v>845</v>
      </c>
    </row>
    <row r="39" spans="3:6" x14ac:dyDescent="0.25">
      <c r="C39" s="17">
        <v>45741</v>
      </c>
      <c r="D39" t="s">
        <v>39</v>
      </c>
      <c r="E39" s="18" t="s">
        <v>322</v>
      </c>
      <c r="F39" s="18">
        <v>135</v>
      </c>
    </row>
    <row r="40" spans="3:6" x14ac:dyDescent="0.25">
      <c r="C40" s="17">
        <v>45749</v>
      </c>
      <c r="D40" t="s">
        <v>13</v>
      </c>
      <c r="E40" s="18" t="s">
        <v>207</v>
      </c>
      <c r="F40" s="18">
        <v>679</v>
      </c>
    </row>
    <row r="41" spans="3:6" x14ac:dyDescent="0.25">
      <c r="C41" s="17">
        <v>45756</v>
      </c>
      <c r="D41" t="s">
        <v>1</v>
      </c>
      <c r="E41" s="18" t="s">
        <v>206</v>
      </c>
      <c r="F41" s="18">
        <v>400</v>
      </c>
    </row>
    <row r="42" spans="3:6" x14ac:dyDescent="0.25">
      <c r="C42" s="17">
        <v>45790</v>
      </c>
      <c r="D42" t="s">
        <v>13</v>
      </c>
      <c r="E42" s="18" t="s">
        <v>207</v>
      </c>
      <c r="F42" s="18">
        <v>339</v>
      </c>
    </row>
    <row r="43" spans="3:6" x14ac:dyDescent="0.25">
      <c r="C43" s="17">
        <v>45792</v>
      </c>
      <c r="D43" t="s">
        <v>33</v>
      </c>
      <c r="E43" s="18" t="s">
        <v>206</v>
      </c>
      <c r="F43" s="18">
        <v>886</v>
      </c>
    </row>
    <row r="44" spans="3:6" x14ac:dyDescent="0.25">
      <c r="C44" s="17">
        <v>45808</v>
      </c>
      <c r="D44" t="s">
        <v>3</v>
      </c>
      <c r="E44" s="18" t="s">
        <v>206</v>
      </c>
      <c r="F44" s="18">
        <v>268</v>
      </c>
    </row>
    <row r="45" spans="3:6" x14ac:dyDescent="0.25">
      <c r="C45" s="17">
        <v>45813</v>
      </c>
      <c r="D45" t="s">
        <v>19</v>
      </c>
      <c r="E45" s="18" t="s">
        <v>206</v>
      </c>
      <c r="F45" s="18">
        <v>424</v>
      </c>
    </row>
    <row r="46" spans="3:6" x14ac:dyDescent="0.25">
      <c r="C46" s="17">
        <v>45816</v>
      </c>
      <c r="D46" t="s">
        <v>7</v>
      </c>
      <c r="E46" s="18" t="s">
        <v>322</v>
      </c>
      <c r="F46" s="18">
        <v>449</v>
      </c>
    </row>
    <row r="47" spans="3:6" x14ac:dyDescent="0.25">
      <c r="C47" s="17">
        <v>45828</v>
      </c>
      <c r="D47" t="s">
        <v>43</v>
      </c>
      <c r="E47" s="18" t="s">
        <v>206</v>
      </c>
      <c r="F47" s="18">
        <v>531</v>
      </c>
    </row>
    <row r="48" spans="3:6" x14ac:dyDescent="0.25">
      <c r="C48" s="17">
        <v>45830</v>
      </c>
      <c r="D48" t="s">
        <v>37</v>
      </c>
      <c r="E48" s="18" t="s">
        <v>206</v>
      </c>
      <c r="F48" s="18">
        <v>504</v>
      </c>
    </row>
    <row r="49" spans="3:6" x14ac:dyDescent="0.25">
      <c r="C49" s="17">
        <v>45830</v>
      </c>
      <c r="D49" t="s">
        <v>29</v>
      </c>
      <c r="E49" s="18" t="s">
        <v>206</v>
      </c>
      <c r="F49" s="18">
        <v>612</v>
      </c>
    </row>
    <row r="50" spans="3:6" x14ac:dyDescent="0.25">
      <c r="C50" s="17">
        <v>45832</v>
      </c>
      <c r="D50" t="s">
        <v>37</v>
      </c>
      <c r="E50" s="18" t="s">
        <v>322</v>
      </c>
      <c r="F50" s="18">
        <v>656</v>
      </c>
    </row>
    <row r="51" spans="3:6" x14ac:dyDescent="0.25">
      <c r="C51" s="17">
        <v>45838</v>
      </c>
      <c r="D51" t="s">
        <v>27</v>
      </c>
      <c r="E51" s="18" t="s">
        <v>206</v>
      </c>
      <c r="F51" s="18">
        <v>740</v>
      </c>
    </row>
    <row r="52" spans="3:6" x14ac:dyDescent="0.25">
      <c r="C52" s="17">
        <v>45840</v>
      </c>
      <c r="D52" t="s">
        <v>35</v>
      </c>
      <c r="E52" s="18" t="s">
        <v>207</v>
      </c>
      <c r="F52" s="18">
        <v>189</v>
      </c>
    </row>
    <row r="53" spans="3:6" x14ac:dyDescent="0.25">
      <c r="C53" s="17">
        <v>45847</v>
      </c>
      <c r="D53" t="s">
        <v>15</v>
      </c>
      <c r="E53" s="18" t="s">
        <v>322</v>
      </c>
      <c r="F53" s="18">
        <v>320</v>
      </c>
    </row>
    <row r="54" spans="3:6" x14ac:dyDescent="0.25">
      <c r="C54" s="17">
        <v>45856</v>
      </c>
      <c r="D54" t="s">
        <v>3</v>
      </c>
      <c r="E54" s="18" t="s">
        <v>207</v>
      </c>
      <c r="F54" s="18">
        <v>695</v>
      </c>
    </row>
    <row r="55" spans="3:6" x14ac:dyDescent="0.25">
      <c r="C55" s="17">
        <v>45858</v>
      </c>
      <c r="D55" t="s">
        <v>37</v>
      </c>
      <c r="E55" s="18" t="s">
        <v>207</v>
      </c>
      <c r="F55" s="18">
        <v>909</v>
      </c>
    </row>
    <row r="56" spans="3:6" x14ac:dyDescent="0.25">
      <c r="C56" s="17">
        <v>45865</v>
      </c>
      <c r="D56" t="s">
        <v>5</v>
      </c>
      <c r="E56" s="18" t="s">
        <v>207</v>
      </c>
      <c r="F56" s="18">
        <v>489</v>
      </c>
    </row>
    <row r="57" spans="3:6" x14ac:dyDescent="0.25">
      <c r="C57" s="17">
        <v>45880</v>
      </c>
      <c r="D57" t="s">
        <v>19</v>
      </c>
      <c r="E57" s="18" t="s">
        <v>207</v>
      </c>
      <c r="F57" s="18">
        <v>533</v>
      </c>
    </row>
    <row r="58" spans="3:6" x14ac:dyDescent="0.25">
      <c r="C58" s="17">
        <v>45881</v>
      </c>
      <c r="D58" t="s">
        <v>25</v>
      </c>
      <c r="E58" s="18" t="s">
        <v>207</v>
      </c>
      <c r="F58" s="18">
        <v>998</v>
      </c>
    </row>
    <row r="59" spans="3:6" x14ac:dyDescent="0.25">
      <c r="C59" s="17">
        <v>45888</v>
      </c>
      <c r="D59" t="s">
        <v>39</v>
      </c>
      <c r="E59" s="18" t="s">
        <v>207</v>
      </c>
      <c r="F59" s="18">
        <v>453</v>
      </c>
    </row>
    <row r="60" spans="3:6" x14ac:dyDescent="0.25">
      <c r="C60" s="17">
        <v>45891</v>
      </c>
      <c r="D60" t="s">
        <v>41</v>
      </c>
      <c r="E60" s="18" t="s">
        <v>207</v>
      </c>
      <c r="F60" s="18">
        <v>460</v>
      </c>
    </row>
    <row r="61" spans="3:6" x14ac:dyDescent="0.25">
      <c r="C61" s="17">
        <v>45903</v>
      </c>
      <c r="D61" t="s">
        <v>39</v>
      </c>
      <c r="E61" s="18" t="s">
        <v>322</v>
      </c>
      <c r="F61" s="18">
        <v>815</v>
      </c>
    </row>
    <row r="62" spans="3:6" x14ac:dyDescent="0.25">
      <c r="C62" s="17">
        <v>45919</v>
      </c>
      <c r="D62" t="s">
        <v>21</v>
      </c>
      <c r="E62" s="18" t="s">
        <v>206</v>
      </c>
      <c r="F62" s="18">
        <v>347</v>
      </c>
    </row>
    <row r="63" spans="3:6" x14ac:dyDescent="0.25">
      <c r="C63" s="17">
        <v>45931</v>
      </c>
      <c r="D63" t="s">
        <v>11</v>
      </c>
      <c r="E63" s="18" t="s">
        <v>207</v>
      </c>
      <c r="F63" s="18">
        <v>395</v>
      </c>
    </row>
    <row r="64" spans="3:6" x14ac:dyDescent="0.25">
      <c r="C64" s="17">
        <v>45946</v>
      </c>
      <c r="D64" t="s">
        <v>17</v>
      </c>
      <c r="E64" s="18" t="s">
        <v>322</v>
      </c>
      <c r="F64" s="18">
        <v>338</v>
      </c>
    </row>
    <row r="65" spans="3:6" x14ac:dyDescent="0.25">
      <c r="C65" s="17">
        <v>45967</v>
      </c>
      <c r="D65" t="s">
        <v>11</v>
      </c>
      <c r="E65" s="18" t="s">
        <v>207</v>
      </c>
      <c r="F65" s="18">
        <v>351</v>
      </c>
    </row>
    <row r="66" spans="3:6" x14ac:dyDescent="0.25">
      <c r="C66" s="17">
        <v>45969</v>
      </c>
      <c r="D66" t="s">
        <v>35</v>
      </c>
      <c r="E66" s="18" t="s">
        <v>207</v>
      </c>
      <c r="F66" s="18">
        <v>559</v>
      </c>
    </row>
    <row r="67" spans="3:6" x14ac:dyDescent="0.25">
      <c r="C67" s="17">
        <v>45979</v>
      </c>
      <c r="D67" t="s">
        <v>1</v>
      </c>
      <c r="E67" s="18" t="s">
        <v>206</v>
      </c>
      <c r="F67" s="18">
        <v>989</v>
      </c>
    </row>
    <row r="68" spans="3:6" x14ac:dyDescent="0.25">
      <c r="C68" s="17">
        <v>45993</v>
      </c>
      <c r="D68" t="s">
        <v>29</v>
      </c>
      <c r="E68" s="18" t="s">
        <v>207</v>
      </c>
      <c r="F68" s="18">
        <v>723</v>
      </c>
    </row>
    <row r="69" spans="3:6" x14ac:dyDescent="0.25">
      <c r="C69" s="17">
        <v>45996</v>
      </c>
      <c r="D69" t="s">
        <v>37</v>
      </c>
      <c r="E69" s="18" t="s">
        <v>207</v>
      </c>
      <c r="F69" s="18">
        <v>554</v>
      </c>
    </row>
    <row r="70" spans="3:6" x14ac:dyDescent="0.25">
      <c r="C70" s="17">
        <v>45999</v>
      </c>
      <c r="D70" t="s">
        <v>19</v>
      </c>
      <c r="E70" s="18" t="s">
        <v>207</v>
      </c>
      <c r="F70" s="18">
        <v>736</v>
      </c>
    </row>
    <row r="71" spans="3:6" x14ac:dyDescent="0.25">
      <c r="C71" s="17">
        <v>45999</v>
      </c>
      <c r="D71" t="s">
        <v>19</v>
      </c>
      <c r="E71" s="18" t="s">
        <v>207</v>
      </c>
      <c r="F71" s="63">
        <v>850</v>
      </c>
    </row>
    <row r="72" spans="3:6" x14ac:dyDescent="0.25">
      <c r="C72" s="17">
        <v>45999</v>
      </c>
      <c r="D72" t="s">
        <v>1</v>
      </c>
      <c r="E72" s="18" t="s">
        <v>322</v>
      </c>
      <c r="F72" s="63">
        <v>563</v>
      </c>
    </row>
    <row r="73" spans="3:6" x14ac:dyDescent="0.25">
      <c r="C73" s="17">
        <v>46000</v>
      </c>
      <c r="D73" t="s">
        <v>5</v>
      </c>
      <c r="E73" s="18" t="s">
        <v>206</v>
      </c>
      <c r="F73" s="63">
        <v>269</v>
      </c>
    </row>
    <row r="83" spans="2:12" ht="18" thickBot="1" x14ac:dyDescent="0.35">
      <c r="C83" s="69" t="s">
        <v>348</v>
      </c>
    </row>
    <row r="84" spans="2:12" ht="15.75" thickTop="1" x14ac:dyDescent="0.25"/>
    <row r="85" spans="2:12" ht="15.75" thickBot="1" x14ac:dyDescent="0.3">
      <c r="C85" s="35" t="s">
        <v>347</v>
      </c>
    </row>
    <row r="87" spans="2:12" x14ac:dyDescent="0.25">
      <c r="C87" s="65" t="str">
        <f ca="1">OFFSET(B90,,COUNTA(90:90)-1,1,1)</f>
        <v>July</v>
      </c>
    </row>
    <row r="90" spans="2:12" x14ac:dyDescent="0.25">
      <c r="B90" s="8" t="s">
        <v>341</v>
      </c>
      <c r="C90" s="18" t="s">
        <v>208</v>
      </c>
      <c r="D90" s="18" t="s">
        <v>209</v>
      </c>
      <c r="E90" s="18" t="s">
        <v>210</v>
      </c>
      <c r="F90" s="18" t="s">
        <v>211</v>
      </c>
      <c r="G90" s="18" t="s">
        <v>212</v>
      </c>
      <c r="H90" s="18" t="s">
        <v>213</v>
      </c>
      <c r="I90" s="18" t="s">
        <v>346</v>
      </c>
    </row>
    <row r="91" spans="2:12" x14ac:dyDescent="0.25">
      <c r="B91" s="8" t="s">
        <v>214</v>
      </c>
      <c r="C91" s="24">
        <v>4580</v>
      </c>
      <c r="D91" s="24">
        <v>3770</v>
      </c>
      <c r="E91" s="24">
        <v>4040</v>
      </c>
      <c r="F91" s="24">
        <v>4310</v>
      </c>
      <c r="G91" s="24">
        <v>6850</v>
      </c>
      <c r="H91" s="24"/>
      <c r="J91" s="18"/>
      <c r="K91" s="18"/>
      <c r="L91" s="18"/>
    </row>
    <row r="92" spans="2:12" x14ac:dyDescent="0.25">
      <c r="B92" s="8" t="s">
        <v>215</v>
      </c>
      <c r="C92" s="24">
        <v>512.96</v>
      </c>
      <c r="D92" s="24">
        <v>422.24</v>
      </c>
      <c r="E92" s="24">
        <v>452.48</v>
      </c>
      <c r="F92" s="24">
        <v>482.72</v>
      </c>
      <c r="G92" s="24">
        <v>767.2</v>
      </c>
      <c r="H92" s="24"/>
    </row>
    <row r="93" spans="2:12" x14ac:dyDescent="0.25">
      <c r="B93" s="8" t="s">
        <v>216</v>
      </c>
      <c r="C93" s="24">
        <v>654.93999999999994</v>
      </c>
      <c r="D93" s="24">
        <v>539.1099999999999</v>
      </c>
      <c r="E93" s="24">
        <v>577.71999999999991</v>
      </c>
      <c r="F93" s="24">
        <v>616.32999999999993</v>
      </c>
      <c r="G93" s="24">
        <v>979.55</v>
      </c>
      <c r="H93" s="24"/>
    </row>
    <row r="94" spans="2:12" x14ac:dyDescent="0.25">
      <c r="B94" s="8" t="s">
        <v>217</v>
      </c>
      <c r="C94" s="24">
        <v>838.14</v>
      </c>
      <c r="D94" s="24">
        <v>689.91</v>
      </c>
      <c r="E94" s="24">
        <v>739.31999999999994</v>
      </c>
      <c r="F94" s="24">
        <v>788.73</v>
      </c>
      <c r="G94" s="24">
        <v>1253.55</v>
      </c>
      <c r="H94" s="24"/>
    </row>
  </sheetData>
  <pageMargins left="0.7" right="0.7" top="0.75" bottom="0.75" header="0.3" footer="0.3"/>
  <drawing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CFF62-95CD-41B3-8964-0A35B17C762A}">
  <dimension ref="C2:F15"/>
  <sheetViews>
    <sheetView zoomScale="205" zoomScaleNormal="205" workbookViewId="0"/>
  </sheetViews>
  <sheetFormatPr defaultRowHeight="15" x14ac:dyDescent="0.25"/>
  <cols>
    <col min="4" max="4" width="13.42578125" customWidth="1"/>
    <col min="5" max="5" width="20.140625" customWidth="1"/>
    <col min="6" max="6" width="14.28515625" customWidth="1"/>
    <col min="7" max="7" width="15.28515625" customWidth="1"/>
  </cols>
  <sheetData>
    <row r="2" spans="3:6" ht="20.25" thickBot="1" x14ac:dyDescent="0.35">
      <c r="D2" s="32" t="s">
        <v>349</v>
      </c>
    </row>
    <row r="3" spans="3:6" ht="15.75" thickTop="1" x14ac:dyDescent="0.25"/>
    <row r="5" spans="3:6" x14ac:dyDescent="0.25">
      <c r="C5" t="s">
        <v>218</v>
      </c>
      <c r="D5" t="s">
        <v>219</v>
      </c>
      <c r="E5" t="s">
        <v>220</v>
      </c>
      <c r="F5" t="s">
        <v>241</v>
      </c>
    </row>
    <row r="6" spans="3:6" x14ac:dyDescent="0.25">
      <c r="C6">
        <v>1</v>
      </c>
      <c r="D6" t="s">
        <v>221</v>
      </c>
      <c r="E6" t="s">
        <v>222</v>
      </c>
      <c r="F6" s="25"/>
    </row>
    <row r="7" spans="3:6" x14ac:dyDescent="0.25">
      <c r="C7">
        <v>2</v>
      </c>
      <c r="D7" t="s">
        <v>223</v>
      </c>
      <c r="E7" t="s">
        <v>224</v>
      </c>
      <c r="F7" s="25"/>
    </row>
    <row r="8" spans="3:6" x14ac:dyDescent="0.25">
      <c r="C8">
        <v>3</v>
      </c>
      <c r="D8" t="s">
        <v>225</v>
      </c>
      <c r="E8" t="s">
        <v>226</v>
      </c>
      <c r="F8" s="25"/>
    </row>
    <row r="9" spans="3:6" x14ac:dyDescent="0.25">
      <c r="C9">
        <v>4</v>
      </c>
      <c r="D9" t="s">
        <v>227</v>
      </c>
      <c r="E9" t="s">
        <v>228</v>
      </c>
      <c r="F9" s="25"/>
    </row>
    <row r="10" spans="3:6" x14ac:dyDescent="0.25">
      <c r="C10">
        <v>5</v>
      </c>
      <c r="D10" t="s">
        <v>229</v>
      </c>
      <c r="E10" t="s">
        <v>230</v>
      </c>
      <c r="F10" s="25"/>
    </row>
    <row r="11" spans="3:6" x14ac:dyDescent="0.25">
      <c r="C11">
        <v>6</v>
      </c>
      <c r="D11" t="s">
        <v>231</v>
      </c>
      <c r="E11" t="s">
        <v>232</v>
      </c>
      <c r="F11" s="25"/>
    </row>
    <row r="12" spans="3:6" x14ac:dyDescent="0.25">
      <c r="C12">
        <v>7</v>
      </c>
      <c r="D12" t="s">
        <v>233</v>
      </c>
      <c r="E12" t="s">
        <v>234</v>
      </c>
      <c r="F12" s="25"/>
    </row>
    <row r="13" spans="3:6" x14ac:dyDescent="0.25">
      <c r="C13">
        <v>8</v>
      </c>
      <c r="D13" t="s">
        <v>235</v>
      </c>
      <c r="E13" t="s">
        <v>236</v>
      </c>
      <c r="F13" s="25"/>
    </row>
    <row r="14" spans="3:6" x14ac:dyDescent="0.25">
      <c r="C14">
        <v>9</v>
      </c>
      <c r="D14" t="s">
        <v>237</v>
      </c>
      <c r="E14" t="s">
        <v>238</v>
      </c>
      <c r="F14" s="25"/>
    </row>
    <row r="15" spans="3:6" x14ac:dyDescent="0.25">
      <c r="C15">
        <v>10</v>
      </c>
      <c r="D15" t="s">
        <v>239</v>
      </c>
      <c r="E15" t="s">
        <v>240</v>
      </c>
      <c r="F15" s="25"/>
    </row>
  </sheetData>
  <pageMargins left="0.7" right="0.7" top="0.75" bottom="0.75" header="0.3" footer="0.3"/>
  <drawing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81AEC-0D49-4EA8-B3E5-C3975D488548}">
  <dimension ref="C2:E9"/>
  <sheetViews>
    <sheetView showGridLines="0" zoomScale="175" zoomScaleNormal="175" workbookViewId="0"/>
  </sheetViews>
  <sheetFormatPr defaultRowHeight="15" x14ac:dyDescent="0.25"/>
  <cols>
    <col min="1" max="2" width="8.28515625" customWidth="1"/>
    <col min="3" max="3" width="34.5703125" customWidth="1"/>
    <col min="4" max="4" width="42.140625" customWidth="1"/>
    <col min="5" max="5" width="23.7109375" customWidth="1"/>
  </cols>
  <sheetData>
    <row r="2" spans="3:5" ht="20.25" thickBot="1" x14ac:dyDescent="0.35">
      <c r="C2" s="32" t="s">
        <v>350</v>
      </c>
    </row>
    <row r="3" spans="3:5" ht="15.75" thickTop="1" x14ac:dyDescent="0.25"/>
    <row r="4" spans="3:5" ht="15.75" thickBot="1" x14ac:dyDescent="0.3">
      <c r="C4" s="26" t="s">
        <v>252</v>
      </c>
      <c r="D4" s="29" t="s">
        <v>253</v>
      </c>
      <c r="E4" s="26" t="s">
        <v>351</v>
      </c>
    </row>
    <row r="5" spans="3:5" ht="135.75" customHeight="1" thickBot="1" x14ac:dyDescent="0.3">
      <c r="C5" s="27" t="s">
        <v>242</v>
      </c>
      <c r="D5" s="30"/>
      <c r="E5" s="28" t="s">
        <v>243</v>
      </c>
    </row>
    <row r="6" spans="3:5" ht="135.75" customHeight="1" thickBot="1" x14ac:dyDescent="0.3">
      <c r="C6" s="27" t="s">
        <v>244</v>
      </c>
      <c r="D6" s="30"/>
      <c r="E6" s="28" t="s">
        <v>245</v>
      </c>
    </row>
    <row r="7" spans="3:5" ht="135.75" customHeight="1" thickBot="1" x14ac:dyDescent="0.3">
      <c r="C7" s="27" t="s">
        <v>246</v>
      </c>
      <c r="D7" s="30"/>
      <c r="E7" s="28" t="s">
        <v>247</v>
      </c>
    </row>
    <row r="8" spans="3:5" ht="135.75" customHeight="1" thickBot="1" x14ac:dyDescent="0.3">
      <c r="C8" s="27" t="s">
        <v>248</v>
      </c>
      <c r="D8" s="30"/>
      <c r="E8" s="28" t="s">
        <v>249</v>
      </c>
    </row>
    <row r="9" spans="3:5" ht="135.75" customHeight="1" x14ac:dyDescent="0.25">
      <c r="C9" s="27" t="s">
        <v>250</v>
      </c>
      <c r="D9" s="30"/>
      <c r="E9" s="28" t="s">
        <v>251</v>
      </c>
    </row>
  </sheetData>
  <hyperlinks>
    <hyperlink ref="E5" r:id="rId1" xr:uid="{BB99BDCB-C0FB-458D-B1FC-547BE29EC518}"/>
    <hyperlink ref="E6" r:id="rId2" xr:uid="{196CB748-1F20-405C-9F09-FA94CEB22A4C}"/>
    <hyperlink ref="E7" r:id="rId3" xr:uid="{786CD35A-5223-4F9B-94F0-408E27C3E3BA}"/>
    <hyperlink ref="E8" r:id="rId4" xr:uid="{2DF349E2-C07B-4020-89A5-165937C8B00D}"/>
    <hyperlink ref="E9" r:id="rId5" xr:uid="{865E5B58-0439-4FF3-82C8-4B44B6085E81}"/>
  </hyperlinks>
  <pageMargins left="0.7" right="0.7" top="0.75" bottom="0.75" header="0.3" footer="0.3"/>
  <drawing r:id="rId6"/>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F7D59-9ED1-4004-85FC-11DBC7548343}">
  <dimension ref="C1:U94"/>
  <sheetViews>
    <sheetView showGridLines="0" showRowColHeaders="0" zoomScale="130" zoomScaleNormal="130" workbookViewId="0">
      <pane ySplit="1" topLeftCell="A2" activePane="bottomLeft" state="frozen"/>
      <selection pane="bottomLeft"/>
    </sheetView>
  </sheetViews>
  <sheetFormatPr defaultRowHeight="15" x14ac:dyDescent="0.25"/>
  <sheetData>
    <row r="1" spans="3:21" s="9" customFormat="1" ht="44.25" customHeight="1" thickBot="1" x14ac:dyDescent="0.3">
      <c r="K1" s="31" t="s">
        <v>374</v>
      </c>
    </row>
    <row r="3" spans="3:21" ht="15" customHeight="1" x14ac:dyDescent="0.25">
      <c r="C3" s="131" t="s">
        <v>456</v>
      </c>
      <c r="D3" s="132"/>
      <c r="E3" s="132"/>
      <c r="F3" s="132"/>
      <c r="G3" s="132"/>
      <c r="H3" s="132"/>
      <c r="I3" s="132"/>
      <c r="J3" s="132"/>
      <c r="K3" s="132"/>
      <c r="L3" s="132"/>
      <c r="M3" s="132"/>
      <c r="N3" s="132"/>
      <c r="O3" s="132"/>
      <c r="P3" s="132"/>
      <c r="Q3" s="132"/>
      <c r="R3" s="132"/>
      <c r="S3" s="132"/>
      <c r="T3" s="132"/>
      <c r="U3" s="133"/>
    </row>
    <row r="4" spans="3:21" ht="15" customHeight="1" x14ac:dyDescent="0.25">
      <c r="C4" s="134"/>
      <c r="D4" s="135"/>
      <c r="E4" s="135"/>
      <c r="F4" s="135"/>
      <c r="G4" s="135"/>
      <c r="H4" s="135"/>
      <c r="I4" s="135"/>
      <c r="J4" s="135"/>
      <c r="K4" s="135"/>
      <c r="L4" s="135"/>
      <c r="M4" s="135"/>
      <c r="N4" s="135"/>
      <c r="O4" s="135"/>
      <c r="P4" s="135"/>
      <c r="Q4" s="135"/>
      <c r="R4" s="135"/>
      <c r="S4" s="135"/>
      <c r="T4" s="135"/>
      <c r="U4" s="136"/>
    </row>
    <row r="5" spans="3:21" ht="15" customHeight="1" x14ac:dyDescent="0.25">
      <c r="C5" s="134"/>
      <c r="D5" s="135"/>
      <c r="E5" s="135"/>
      <c r="F5" s="135"/>
      <c r="G5" s="135"/>
      <c r="H5" s="135"/>
      <c r="I5" s="135"/>
      <c r="J5" s="135"/>
      <c r="K5" s="135"/>
      <c r="L5" s="135"/>
      <c r="M5" s="135"/>
      <c r="N5" s="135"/>
      <c r="O5" s="135"/>
      <c r="P5" s="135"/>
      <c r="Q5" s="135"/>
      <c r="R5" s="135"/>
      <c r="S5" s="135"/>
      <c r="T5" s="135"/>
      <c r="U5" s="136"/>
    </row>
    <row r="6" spans="3:21" ht="15" customHeight="1" x14ac:dyDescent="0.25">
      <c r="C6" s="134"/>
      <c r="D6" s="135"/>
      <c r="E6" s="135"/>
      <c r="F6" s="135"/>
      <c r="G6" s="135"/>
      <c r="H6" s="135"/>
      <c r="I6" s="135"/>
      <c r="J6" s="135"/>
      <c r="K6" s="135"/>
      <c r="L6" s="135"/>
      <c r="M6" s="135"/>
      <c r="N6" s="135"/>
      <c r="O6" s="135"/>
      <c r="P6" s="135"/>
      <c r="Q6" s="135"/>
      <c r="R6" s="135"/>
      <c r="S6" s="135"/>
      <c r="T6" s="135"/>
      <c r="U6" s="136"/>
    </row>
    <row r="7" spans="3:21" ht="15" customHeight="1" x14ac:dyDescent="0.25">
      <c r="C7" s="134"/>
      <c r="D7" s="135"/>
      <c r="E7" s="135"/>
      <c r="F7" s="135"/>
      <c r="G7" s="135"/>
      <c r="H7" s="135"/>
      <c r="I7" s="135"/>
      <c r="J7" s="135"/>
      <c r="K7" s="135"/>
      <c r="L7" s="135"/>
      <c r="M7" s="135"/>
      <c r="N7" s="135"/>
      <c r="O7" s="135"/>
      <c r="P7" s="135"/>
      <c r="Q7" s="135"/>
      <c r="R7" s="135"/>
      <c r="S7" s="135"/>
      <c r="T7" s="135"/>
      <c r="U7" s="136"/>
    </row>
    <row r="8" spans="3:21" ht="15" customHeight="1" x14ac:dyDescent="0.25">
      <c r="C8" s="134"/>
      <c r="D8" s="135"/>
      <c r="E8" s="135"/>
      <c r="F8" s="135"/>
      <c r="G8" s="135"/>
      <c r="H8" s="135"/>
      <c r="I8" s="135"/>
      <c r="J8" s="135"/>
      <c r="K8" s="135"/>
      <c r="L8" s="135"/>
      <c r="M8" s="135"/>
      <c r="N8" s="135"/>
      <c r="O8" s="135"/>
      <c r="P8" s="135"/>
      <c r="Q8" s="135"/>
      <c r="R8" s="135"/>
      <c r="S8" s="135"/>
      <c r="T8" s="135"/>
      <c r="U8" s="136"/>
    </row>
    <row r="9" spans="3:21" ht="15" customHeight="1" x14ac:dyDescent="0.25">
      <c r="C9" s="134"/>
      <c r="D9" s="135"/>
      <c r="E9" s="135"/>
      <c r="F9" s="135"/>
      <c r="G9" s="135"/>
      <c r="H9" s="135"/>
      <c r="I9" s="135"/>
      <c r="J9" s="135"/>
      <c r="K9" s="135"/>
      <c r="L9" s="135"/>
      <c r="M9" s="135"/>
      <c r="N9" s="135"/>
      <c r="O9" s="135"/>
      <c r="P9" s="135"/>
      <c r="Q9" s="135"/>
      <c r="R9" s="135"/>
      <c r="S9" s="135"/>
      <c r="T9" s="135"/>
      <c r="U9" s="136"/>
    </row>
    <row r="10" spans="3:21" ht="15" customHeight="1" x14ac:dyDescent="0.25">
      <c r="C10" s="134"/>
      <c r="D10" s="135"/>
      <c r="E10" s="135"/>
      <c r="F10" s="135"/>
      <c r="G10" s="135"/>
      <c r="H10" s="135"/>
      <c r="I10" s="135"/>
      <c r="J10" s="135"/>
      <c r="K10" s="135"/>
      <c r="L10" s="135"/>
      <c r="M10" s="135"/>
      <c r="N10" s="135"/>
      <c r="O10" s="135"/>
      <c r="P10" s="135"/>
      <c r="Q10" s="135"/>
      <c r="R10" s="135"/>
      <c r="S10" s="135"/>
      <c r="T10" s="135"/>
      <c r="U10" s="136"/>
    </row>
    <row r="11" spans="3:21" ht="15" customHeight="1" x14ac:dyDescent="0.25">
      <c r="C11" s="134"/>
      <c r="D11" s="135"/>
      <c r="E11" s="135"/>
      <c r="F11" s="135"/>
      <c r="G11" s="135"/>
      <c r="H11" s="135"/>
      <c r="I11" s="135"/>
      <c r="J11" s="135"/>
      <c r="K11" s="135"/>
      <c r="L11" s="135"/>
      <c r="M11" s="135"/>
      <c r="N11" s="135"/>
      <c r="O11" s="135"/>
      <c r="P11" s="135"/>
      <c r="Q11" s="135"/>
      <c r="R11" s="135"/>
      <c r="S11" s="135"/>
      <c r="T11" s="135"/>
      <c r="U11" s="136"/>
    </row>
    <row r="12" spans="3:21" ht="15" customHeight="1" x14ac:dyDescent="0.25">
      <c r="C12" s="134"/>
      <c r="D12" s="135"/>
      <c r="E12" s="135"/>
      <c r="F12" s="135"/>
      <c r="G12" s="135"/>
      <c r="H12" s="135"/>
      <c r="I12" s="135"/>
      <c r="J12" s="135"/>
      <c r="K12" s="135"/>
      <c r="L12" s="135"/>
      <c r="M12" s="135"/>
      <c r="N12" s="135"/>
      <c r="O12" s="135"/>
      <c r="P12" s="135"/>
      <c r="Q12" s="135"/>
      <c r="R12" s="135"/>
      <c r="S12" s="135"/>
      <c r="T12" s="135"/>
      <c r="U12" s="136"/>
    </row>
    <row r="13" spans="3:21" ht="15.75" customHeight="1" x14ac:dyDescent="0.25">
      <c r="C13" s="134"/>
      <c r="D13" s="135"/>
      <c r="E13" s="135"/>
      <c r="F13" s="135"/>
      <c r="G13" s="135"/>
      <c r="H13" s="135"/>
      <c r="I13" s="135"/>
      <c r="J13" s="135"/>
      <c r="K13" s="135"/>
      <c r="L13" s="135"/>
      <c r="M13" s="135"/>
      <c r="N13" s="135"/>
      <c r="O13" s="135"/>
      <c r="P13" s="135"/>
      <c r="Q13" s="135"/>
      <c r="R13" s="135"/>
      <c r="S13" s="135"/>
      <c r="T13" s="135"/>
      <c r="U13" s="136"/>
    </row>
    <row r="14" spans="3:21" ht="15" customHeight="1" x14ac:dyDescent="0.25">
      <c r="C14" s="134"/>
      <c r="D14" s="135"/>
      <c r="E14" s="135"/>
      <c r="F14" s="135"/>
      <c r="G14" s="135"/>
      <c r="H14" s="135"/>
      <c r="I14" s="135"/>
      <c r="J14" s="135"/>
      <c r="K14" s="135"/>
      <c r="L14" s="135"/>
      <c r="M14" s="135"/>
      <c r="N14" s="135"/>
      <c r="O14" s="135"/>
      <c r="P14" s="135"/>
      <c r="Q14" s="135"/>
      <c r="R14" s="135"/>
      <c r="S14" s="135"/>
      <c r="T14" s="135"/>
      <c r="U14" s="136"/>
    </row>
    <row r="15" spans="3:21" ht="15" customHeight="1" x14ac:dyDescent="0.25">
      <c r="C15" s="134"/>
      <c r="D15" s="135"/>
      <c r="E15" s="135"/>
      <c r="F15" s="135"/>
      <c r="G15" s="135"/>
      <c r="H15" s="135"/>
      <c r="I15" s="135"/>
      <c r="J15" s="135"/>
      <c r="K15" s="135"/>
      <c r="L15" s="135"/>
      <c r="M15" s="135"/>
      <c r="N15" s="135"/>
      <c r="O15" s="135"/>
      <c r="P15" s="135"/>
      <c r="Q15" s="135"/>
      <c r="R15" s="135"/>
      <c r="S15" s="135"/>
      <c r="T15" s="135"/>
      <c r="U15" s="136"/>
    </row>
    <row r="16" spans="3:21" ht="15" customHeight="1" x14ac:dyDescent="0.25">
      <c r="C16" s="134"/>
      <c r="D16" s="135"/>
      <c r="E16" s="135"/>
      <c r="F16" s="135"/>
      <c r="G16" s="135"/>
      <c r="H16" s="135"/>
      <c r="I16" s="135"/>
      <c r="J16" s="135"/>
      <c r="K16" s="135"/>
      <c r="L16" s="135"/>
      <c r="M16" s="135"/>
      <c r="N16" s="135"/>
      <c r="O16" s="135"/>
      <c r="P16" s="135"/>
      <c r="Q16" s="135"/>
      <c r="R16" s="135"/>
      <c r="S16" s="135"/>
      <c r="T16" s="135"/>
      <c r="U16" s="136"/>
    </row>
    <row r="17" spans="3:21" ht="15" customHeight="1" x14ac:dyDescent="0.25">
      <c r="C17" s="134"/>
      <c r="D17" s="135"/>
      <c r="E17" s="135"/>
      <c r="F17" s="135"/>
      <c r="G17" s="135"/>
      <c r="H17" s="135"/>
      <c r="I17" s="135"/>
      <c r="J17" s="135"/>
      <c r="K17" s="135"/>
      <c r="L17" s="135"/>
      <c r="M17" s="135"/>
      <c r="N17" s="135"/>
      <c r="O17" s="135"/>
      <c r="P17" s="135"/>
      <c r="Q17" s="135"/>
      <c r="R17" s="135"/>
      <c r="S17" s="135"/>
      <c r="T17" s="135"/>
      <c r="U17" s="136"/>
    </row>
    <row r="18" spans="3:21" ht="15" customHeight="1" x14ac:dyDescent="0.25">
      <c r="C18" s="134"/>
      <c r="D18" s="135"/>
      <c r="E18" s="135"/>
      <c r="F18" s="135"/>
      <c r="G18" s="135"/>
      <c r="H18" s="135"/>
      <c r="I18" s="135"/>
      <c r="J18" s="135"/>
      <c r="K18" s="135"/>
      <c r="L18" s="135"/>
      <c r="M18" s="135"/>
      <c r="N18" s="135"/>
      <c r="O18" s="135"/>
      <c r="P18" s="135"/>
      <c r="Q18" s="135"/>
      <c r="R18" s="135"/>
      <c r="S18" s="135"/>
      <c r="T18" s="135"/>
      <c r="U18" s="136"/>
    </row>
    <row r="19" spans="3:21" ht="15" customHeight="1" x14ac:dyDescent="0.25">
      <c r="C19" s="134"/>
      <c r="D19" s="135"/>
      <c r="E19" s="135"/>
      <c r="F19" s="135"/>
      <c r="G19" s="135"/>
      <c r="H19" s="135"/>
      <c r="I19" s="135"/>
      <c r="J19" s="135"/>
      <c r="K19" s="135"/>
      <c r="L19" s="135"/>
      <c r="M19" s="135"/>
      <c r="N19" s="135"/>
      <c r="O19" s="135"/>
      <c r="P19" s="135"/>
      <c r="Q19" s="135"/>
      <c r="R19" s="135"/>
      <c r="S19" s="135"/>
      <c r="T19" s="135"/>
      <c r="U19" s="136"/>
    </row>
    <row r="20" spans="3:21" ht="15" customHeight="1" x14ac:dyDescent="0.25">
      <c r="C20" s="134"/>
      <c r="D20" s="135"/>
      <c r="E20" s="135"/>
      <c r="F20" s="135"/>
      <c r="G20" s="135"/>
      <c r="H20" s="135"/>
      <c r="I20" s="135"/>
      <c r="J20" s="135"/>
      <c r="K20" s="135"/>
      <c r="L20" s="135"/>
      <c r="M20" s="135"/>
      <c r="N20" s="135"/>
      <c r="O20" s="135"/>
      <c r="P20" s="135"/>
      <c r="Q20" s="135"/>
      <c r="R20" s="135"/>
      <c r="S20" s="135"/>
      <c r="T20" s="135"/>
      <c r="U20" s="136"/>
    </row>
    <row r="21" spans="3:21" ht="15" customHeight="1" x14ac:dyDescent="0.25">
      <c r="C21" s="134"/>
      <c r="D21" s="135"/>
      <c r="E21" s="135"/>
      <c r="F21" s="135"/>
      <c r="G21" s="135"/>
      <c r="H21" s="135"/>
      <c r="I21" s="135"/>
      <c r="J21" s="135"/>
      <c r="K21" s="135"/>
      <c r="L21" s="135"/>
      <c r="M21" s="135"/>
      <c r="N21" s="135"/>
      <c r="O21" s="135"/>
      <c r="P21" s="135"/>
      <c r="Q21" s="135"/>
      <c r="R21" s="135"/>
      <c r="S21" s="135"/>
      <c r="T21" s="135"/>
      <c r="U21" s="136"/>
    </row>
    <row r="22" spans="3:21" ht="15" customHeight="1" x14ac:dyDescent="0.25">
      <c r="C22" s="134"/>
      <c r="D22" s="135"/>
      <c r="E22" s="135"/>
      <c r="F22" s="135"/>
      <c r="G22" s="135"/>
      <c r="H22" s="135"/>
      <c r="I22" s="135"/>
      <c r="J22" s="135"/>
      <c r="K22" s="135"/>
      <c r="L22" s="135"/>
      <c r="M22" s="135"/>
      <c r="N22" s="135"/>
      <c r="O22" s="135"/>
      <c r="P22" s="135"/>
      <c r="Q22" s="135"/>
      <c r="R22" s="135"/>
      <c r="S22" s="135"/>
      <c r="T22" s="135"/>
      <c r="U22" s="136"/>
    </row>
    <row r="23" spans="3:21" ht="15" customHeight="1" x14ac:dyDescent="0.25">
      <c r="C23" s="134"/>
      <c r="D23" s="135"/>
      <c r="E23" s="135"/>
      <c r="F23" s="135"/>
      <c r="G23" s="135"/>
      <c r="H23" s="135"/>
      <c r="I23" s="135"/>
      <c r="J23" s="135"/>
      <c r="K23" s="135"/>
      <c r="L23" s="135"/>
      <c r="M23" s="135"/>
      <c r="N23" s="135"/>
      <c r="O23" s="135"/>
      <c r="P23" s="135"/>
      <c r="Q23" s="135"/>
      <c r="R23" s="135"/>
      <c r="S23" s="135"/>
      <c r="T23" s="135"/>
      <c r="U23" s="136"/>
    </row>
    <row r="24" spans="3:21" ht="15" customHeight="1" x14ac:dyDescent="0.25">
      <c r="C24" s="134"/>
      <c r="D24" s="135"/>
      <c r="E24" s="135"/>
      <c r="F24" s="135"/>
      <c r="G24" s="135"/>
      <c r="H24" s="135"/>
      <c r="I24" s="135"/>
      <c r="J24" s="135"/>
      <c r="K24" s="135"/>
      <c r="L24" s="135"/>
      <c r="M24" s="135"/>
      <c r="N24" s="135"/>
      <c r="O24" s="135"/>
      <c r="P24" s="135"/>
      <c r="Q24" s="135"/>
      <c r="R24" s="135"/>
      <c r="S24" s="135"/>
      <c r="T24" s="135"/>
      <c r="U24" s="136"/>
    </row>
    <row r="25" spans="3:21" ht="15" customHeight="1" x14ac:dyDescent="0.25">
      <c r="C25" s="134"/>
      <c r="D25" s="135"/>
      <c r="E25" s="135"/>
      <c r="F25" s="135"/>
      <c r="G25" s="135"/>
      <c r="H25" s="135"/>
      <c r="I25" s="135"/>
      <c r="J25" s="135"/>
      <c r="K25" s="135"/>
      <c r="L25" s="135"/>
      <c r="M25" s="135"/>
      <c r="N25" s="135"/>
      <c r="O25" s="135"/>
      <c r="P25" s="135"/>
      <c r="Q25" s="135"/>
      <c r="R25" s="135"/>
      <c r="S25" s="135"/>
      <c r="T25" s="135"/>
      <c r="U25" s="136"/>
    </row>
    <row r="26" spans="3:21" ht="15" customHeight="1" x14ac:dyDescent="0.25">
      <c r="C26" s="134"/>
      <c r="D26" s="135"/>
      <c r="E26" s="135"/>
      <c r="F26" s="135"/>
      <c r="G26" s="135"/>
      <c r="H26" s="135"/>
      <c r="I26" s="135"/>
      <c r="J26" s="135"/>
      <c r="K26" s="135"/>
      <c r="L26" s="135"/>
      <c r="M26" s="135"/>
      <c r="N26" s="135"/>
      <c r="O26" s="135"/>
      <c r="P26" s="135"/>
      <c r="Q26" s="135"/>
      <c r="R26" s="135"/>
      <c r="S26" s="135"/>
      <c r="T26" s="135"/>
      <c r="U26" s="136"/>
    </row>
    <row r="27" spans="3:21" ht="15" customHeight="1" x14ac:dyDescent="0.25">
      <c r="C27" s="134"/>
      <c r="D27" s="135"/>
      <c r="E27" s="135"/>
      <c r="F27" s="135"/>
      <c r="G27" s="135"/>
      <c r="H27" s="135"/>
      <c r="I27" s="135"/>
      <c r="J27" s="135"/>
      <c r="K27" s="135"/>
      <c r="L27" s="135"/>
      <c r="M27" s="135"/>
      <c r="N27" s="135"/>
      <c r="O27" s="135"/>
      <c r="P27" s="135"/>
      <c r="Q27" s="135"/>
      <c r="R27" s="135"/>
      <c r="S27" s="135"/>
      <c r="T27" s="135"/>
      <c r="U27" s="136"/>
    </row>
    <row r="28" spans="3:21" ht="15" customHeight="1" x14ac:dyDescent="0.25">
      <c r="C28" s="134"/>
      <c r="D28" s="135"/>
      <c r="E28" s="135"/>
      <c r="F28" s="135"/>
      <c r="G28" s="135"/>
      <c r="H28" s="135"/>
      <c r="I28" s="135"/>
      <c r="J28" s="135"/>
      <c r="K28" s="135"/>
      <c r="L28" s="135"/>
      <c r="M28" s="135"/>
      <c r="N28" s="135"/>
      <c r="O28" s="135"/>
      <c r="P28" s="135"/>
      <c r="Q28" s="135"/>
      <c r="R28" s="135"/>
      <c r="S28" s="135"/>
      <c r="T28" s="135"/>
      <c r="U28" s="136"/>
    </row>
    <row r="29" spans="3:21" ht="15" customHeight="1" x14ac:dyDescent="0.25">
      <c r="C29" s="134"/>
      <c r="D29" s="135"/>
      <c r="E29" s="135"/>
      <c r="F29" s="135"/>
      <c r="G29" s="135"/>
      <c r="H29" s="135"/>
      <c r="I29" s="135"/>
      <c r="J29" s="135"/>
      <c r="K29" s="135"/>
      <c r="L29" s="135"/>
      <c r="M29" s="135"/>
      <c r="N29" s="135"/>
      <c r="O29" s="135"/>
      <c r="P29" s="135"/>
      <c r="Q29" s="135"/>
      <c r="R29" s="135"/>
      <c r="S29" s="135"/>
      <c r="T29" s="135"/>
      <c r="U29" s="136"/>
    </row>
    <row r="30" spans="3:21" ht="15" customHeight="1" x14ac:dyDescent="0.25">
      <c r="C30" s="134"/>
      <c r="D30" s="135"/>
      <c r="E30" s="135"/>
      <c r="F30" s="135"/>
      <c r="G30" s="135"/>
      <c r="H30" s="135"/>
      <c r="I30" s="135"/>
      <c r="J30" s="135"/>
      <c r="K30" s="135"/>
      <c r="L30" s="135"/>
      <c r="M30" s="135"/>
      <c r="N30" s="135"/>
      <c r="O30" s="135"/>
      <c r="P30" s="135"/>
      <c r="Q30" s="135"/>
      <c r="R30" s="135"/>
      <c r="S30" s="135"/>
      <c r="T30" s="135"/>
      <c r="U30" s="136"/>
    </row>
    <row r="31" spans="3:21" ht="15" customHeight="1" x14ac:dyDescent="0.25">
      <c r="C31" s="134"/>
      <c r="D31" s="135"/>
      <c r="E31" s="135"/>
      <c r="F31" s="135"/>
      <c r="G31" s="135"/>
      <c r="H31" s="135"/>
      <c r="I31" s="135"/>
      <c r="J31" s="135"/>
      <c r="K31" s="135"/>
      <c r="L31" s="135"/>
      <c r="M31" s="135"/>
      <c r="N31" s="135"/>
      <c r="O31" s="135"/>
      <c r="P31" s="135"/>
      <c r="Q31" s="135"/>
      <c r="R31" s="135"/>
      <c r="S31" s="135"/>
      <c r="T31" s="135"/>
      <c r="U31" s="136"/>
    </row>
    <row r="32" spans="3:21" ht="15" customHeight="1" x14ac:dyDescent="0.25">
      <c r="C32" s="134"/>
      <c r="D32" s="135"/>
      <c r="E32" s="135"/>
      <c r="F32" s="135"/>
      <c r="G32" s="135"/>
      <c r="H32" s="135"/>
      <c r="I32" s="135"/>
      <c r="J32" s="135"/>
      <c r="K32" s="135"/>
      <c r="L32" s="135"/>
      <c r="M32" s="135"/>
      <c r="N32" s="135"/>
      <c r="O32" s="135"/>
      <c r="P32" s="135"/>
      <c r="Q32" s="135"/>
      <c r="R32" s="135"/>
      <c r="S32" s="135"/>
      <c r="T32" s="135"/>
      <c r="U32" s="136"/>
    </row>
    <row r="33" spans="3:21" ht="15" customHeight="1" x14ac:dyDescent="0.25">
      <c r="C33" s="134"/>
      <c r="D33" s="135"/>
      <c r="E33" s="135"/>
      <c r="F33" s="135"/>
      <c r="G33" s="135"/>
      <c r="H33" s="135"/>
      <c r="I33" s="135"/>
      <c r="J33" s="135"/>
      <c r="K33" s="135"/>
      <c r="L33" s="135"/>
      <c r="M33" s="135"/>
      <c r="N33" s="135"/>
      <c r="O33" s="135"/>
      <c r="P33" s="135"/>
      <c r="Q33" s="135"/>
      <c r="R33" s="135"/>
      <c r="S33" s="135"/>
      <c r="T33" s="135"/>
      <c r="U33" s="136"/>
    </row>
    <row r="34" spans="3:21" ht="15" customHeight="1" x14ac:dyDescent="0.25">
      <c r="C34" s="134"/>
      <c r="D34" s="135"/>
      <c r="E34" s="135"/>
      <c r="F34" s="135"/>
      <c r="G34" s="135"/>
      <c r="H34" s="135"/>
      <c r="I34" s="135"/>
      <c r="J34" s="135"/>
      <c r="K34" s="135"/>
      <c r="L34" s="135"/>
      <c r="M34" s="135"/>
      <c r="N34" s="135"/>
      <c r="O34" s="135"/>
      <c r="P34" s="135"/>
      <c r="Q34" s="135"/>
      <c r="R34" s="135"/>
      <c r="S34" s="135"/>
      <c r="T34" s="135"/>
      <c r="U34" s="136"/>
    </row>
    <row r="35" spans="3:21" ht="15" customHeight="1" x14ac:dyDescent="0.25">
      <c r="C35" s="134"/>
      <c r="D35" s="135"/>
      <c r="E35" s="135"/>
      <c r="F35" s="135"/>
      <c r="G35" s="135"/>
      <c r="H35" s="135"/>
      <c r="I35" s="135"/>
      <c r="J35" s="135"/>
      <c r="K35" s="135"/>
      <c r="L35" s="135"/>
      <c r="M35" s="135"/>
      <c r="N35" s="135"/>
      <c r="O35" s="135"/>
      <c r="P35" s="135"/>
      <c r="Q35" s="135"/>
      <c r="R35" s="135"/>
      <c r="S35" s="135"/>
      <c r="T35" s="135"/>
      <c r="U35" s="136"/>
    </row>
    <row r="36" spans="3:21" ht="15" customHeight="1" x14ac:dyDescent="0.25">
      <c r="C36" s="134"/>
      <c r="D36" s="135"/>
      <c r="E36" s="135"/>
      <c r="F36" s="135"/>
      <c r="G36" s="135"/>
      <c r="H36" s="135"/>
      <c r="I36" s="135"/>
      <c r="J36" s="135"/>
      <c r="K36" s="135"/>
      <c r="L36" s="135"/>
      <c r="M36" s="135"/>
      <c r="N36" s="135"/>
      <c r="O36" s="135"/>
      <c r="P36" s="135"/>
      <c r="Q36" s="135"/>
      <c r="R36" s="135"/>
      <c r="S36" s="135"/>
      <c r="T36" s="135"/>
      <c r="U36" s="136"/>
    </row>
    <row r="37" spans="3:21" ht="15" customHeight="1" x14ac:dyDescent="0.25">
      <c r="C37" s="134"/>
      <c r="D37" s="135"/>
      <c r="E37" s="135"/>
      <c r="F37" s="135"/>
      <c r="G37" s="135"/>
      <c r="H37" s="135"/>
      <c r="I37" s="135"/>
      <c r="J37" s="135"/>
      <c r="K37" s="135"/>
      <c r="L37" s="135"/>
      <c r="M37" s="135"/>
      <c r="N37" s="135"/>
      <c r="O37" s="135"/>
      <c r="P37" s="135"/>
      <c r="Q37" s="135"/>
      <c r="R37" s="135"/>
      <c r="S37" s="135"/>
      <c r="T37" s="135"/>
      <c r="U37" s="136"/>
    </row>
    <row r="38" spans="3:21" ht="15" customHeight="1" x14ac:dyDescent="0.25">
      <c r="C38" s="134"/>
      <c r="D38" s="135"/>
      <c r="E38" s="135"/>
      <c r="F38" s="135"/>
      <c r="G38" s="135"/>
      <c r="H38" s="135"/>
      <c r="I38" s="135"/>
      <c r="J38" s="135"/>
      <c r="K38" s="135"/>
      <c r="L38" s="135"/>
      <c r="M38" s="135"/>
      <c r="N38" s="135"/>
      <c r="O38" s="135"/>
      <c r="P38" s="135"/>
      <c r="Q38" s="135"/>
      <c r="R38" s="135"/>
      <c r="S38" s="135"/>
      <c r="T38" s="135"/>
      <c r="U38" s="136"/>
    </row>
    <row r="39" spans="3:21" ht="15" customHeight="1" x14ac:dyDescent="0.25">
      <c r="C39" s="134"/>
      <c r="D39" s="135"/>
      <c r="E39" s="135"/>
      <c r="F39" s="135"/>
      <c r="G39" s="135"/>
      <c r="H39" s="135"/>
      <c r="I39" s="135"/>
      <c r="J39" s="135"/>
      <c r="K39" s="135"/>
      <c r="L39" s="135"/>
      <c r="M39" s="135"/>
      <c r="N39" s="135"/>
      <c r="O39" s="135"/>
      <c r="P39" s="135"/>
      <c r="Q39" s="135"/>
      <c r="R39" s="135"/>
      <c r="S39" s="135"/>
      <c r="T39" s="135"/>
      <c r="U39" s="136"/>
    </row>
    <row r="40" spans="3:21" ht="15" customHeight="1" x14ac:dyDescent="0.25">
      <c r="C40" s="134"/>
      <c r="D40" s="135"/>
      <c r="E40" s="135"/>
      <c r="F40" s="135"/>
      <c r="G40" s="135"/>
      <c r="H40" s="135"/>
      <c r="I40" s="135"/>
      <c r="J40" s="135"/>
      <c r="K40" s="135"/>
      <c r="L40" s="135"/>
      <c r="M40" s="135"/>
      <c r="N40" s="135"/>
      <c r="O40" s="135"/>
      <c r="P40" s="135"/>
      <c r="Q40" s="135"/>
      <c r="R40" s="135"/>
      <c r="S40" s="135"/>
      <c r="T40" s="135"/>
      <c r="U40" s="136"/>
    </row>
    <row r="41" spans="3:21" ht="15" customHeight="1" x14ac:dyDescent="0.25">
      <c r="C41" s="134"/>
      <c r="D41" s="135"/>
      <c r="E41" s="135"/>
      <c r="F41" s="135"/>
      <c r="G41" s="135"/>
      <c r="H41" s="135"/>
      <c r="I41" s="135"/>
      <c r="J41" s="135"/>
      <c r="K41" s="135"/>
      <c r="L41" s="135"/>
      <c r="M41" s="135"/>
      <c r="N41" s="135"/>
      <c r="O41" s="135"/>
      <c r="P41" s="135"/>
      <c r="Q41" s="135"/>
      <c r="R41" s="135"/>
      <c r="S41" s="135"/>
      <c r="T41" s="135"/>
      <c r="U41" s="136"/>
    </row>
    <row r="42" spans="3:21" ht="15" customHeight="1" x14ac:dyDescent="0.25">
      <c r="C42" s="134"/>
      <c r="D42" s="135"/>
      <c r="E42" s="135"/>
      <c r="F42" s="135"/>
      <c r="G42" s="135"/>
      <c r="H42" s="135"/>
      <c r="I42" s="135"/>
      <c r="J42" s="135"/>
      <c r="K42" s="135"/>
      <c r="L42" s="135"/>
      <c r="M42" s="135"/>
      <c r="N42" s="135"/>
      <c r="O42" s="135"/>
      <c r="P42" s="135"/>
      <c r="Q42" s="135"/>
      <c r="R42" s="135"/>
      <c r="S42" s="135"/>
      <c r="T42" s="135"/>
      <c r="U42" s="136"/>
    </row>
    <row r="43" spans="3:21" ht="15" customHeight="1" x14ac:dyDescent="0.25">
      <c r="C43" s="134"/>
      <c r="D43" s="135"/>
      <c r="E43" s="135"/>
      <c r="F43" s="135"/>
      <c r="G43" s="135"/>
      <c r="H43" s="135"/>
      <c r="I43" s="135"/>
      <c r="J43" s="135"/>
      <c r="K43" s="135"/>
      <c r="L43" s="135"/>
      <c r="M43" s="135"/>
      <c r="N43" s="135"/>
      <c r="O43" s="135"/>
      <c r="P43" s="135"/>
      <c r="Q43" s="135"/>
      <c r="R43" s="135"/>
      <c r="S43" s="135"/>
      <c r="T43" s="135"/>
      <c r="U43" s="136"/>
    </row>
    <row r="44" spans="3:21" ht="15" customHeight="1" x14ac:dyDescent="0.25">
      <c r="C44" s="134"/>
      <c r="D44" s="135"/>
      <c r="E44" s="135"/>
      <c r="F44" s="135"/>
      <c r="G44" s="135"/>
      <c r="H44" s="135"/>
      <c r="I44" s="135"/>
      <c r="J44" s="135"/>
      <c r="K44" s="135"/>
      <c r="L44" s="135"/>
      <c r="M44" s="135"/>
      <c r="N44" s="135"/>
      <c r="O44" s="135"/>
      <c r="P44" s="135"/>
      <c r="Q44" s="135"/>
      <c r="R44" s="135"/>
      <c r="S44" s="135"/>
      <c r="T44" s="135"/>
      <c r="U44" s="136"/>
    </row>
    <row r="45" spans="3:21" ht="15" customHeight="1" x14ac:dyDescent="0.25">
      <c r="C45" s="134"/>
      <c r="D45" s="135"/>
      <c r="E45" s="135"/>
      <c r="F45" s="135"/>
      <c r="G45" s="135"/>
      <c r="H45" s="135"/>
      <c r="I45" s="135"/>
      <c r="J45" s="135"/>
      <c r="K45" s="135"/>
      <c r="L45" s="135"/>
      <c r="M45" s="135"/>
      <c r="N45" s="135"/>
      <c r="O45" s="135"/>
      <c r="P45" s="135"/>
      <c r="Q45" s="135"/>
      <c r="R45" s="135"/>
      <c r="S45" s="135"/>
      <c r="T45" s="135"/>
      <c r="U45" s="136"/>
    </row>
    <row r="46" spans="3:21" ht="15" customHeight="1" x14ac:dyDescent="0.25">
      <c r="C46" s="134"/>
      <c r="D46" s="135"/>
      <c r="E46" s="135"/>
      <c r="F46" s="135"/>
      <c r="G46" s="135"/>
      <c r="H46" s="135"/>
      <c r="I46" s="135"/>
      <c r="J46" s="135"/>
      <c r="K46" s="135"/>
      <c r="L46" s="135"/>
      <c r="M46" s="135"/>
      <c r="N46" s="135"/>
      <c r="O46" s="135"/>
      <c r="P46" s="135"/>
      <c r="Q46" s="135"/>
      <c r="R46" s="135"/>
      <c r="S46" s="135"/>
      <c r="T46" s="135"/>
      <c r="U46" s="136"/>
    </row>
    <row r="47" spans="3:21" ht="15" customHeight="1" x14ac:dyDescent="0.25">
      <c r="C47" s="134"/>
      <c r="D47" s="135"/>
      <c r="E47" s="135"/>
      <c r="F47" s="135"/>
      <c r="G47" s="135"/>
      <c r="H47" s="135"/>
      <c r="I47" s="135"/>
      <c r="J47" s="135"/>
      <c r="K47" s="135"/>
      <c r="L47" s="135"/>
      <c r="M47" s="135"/>
      <c r="N47" s="135"/>
      <c r="O47" s="135"/>
      <c r="P47" s="135"/>
      <c r="Q47" s="135"/>
      <c r="R47" s="135"/>
      <c r="S47" s="135"/>
      <c r="T47" s="135"/>
      <c r="U47" s="136"/>
    </row>
    <row r="48" spans="3:21" ht="15" customHeight="1" x14ac:dyDescent="0.25">
      <c r="C48" s="134"/>
      <c r="D48" s="135"/>
      <c r="E48" s="135"/>
      <c r="F48" s="135"/>
      <c r="G48" s="135"/>
      <c r="H48" s="135"/>
      <c r="I48" s="135"/>
      <c r="J48" s="135"/>
      <c r="K48" s="135"/>
      <c r="L48" s="135"/>
      <c r="M48" s="135"/>
      <c r="N48" s="135"/>
      <c r="O48" s="135"/>
      <c r="P48" s="135"/>
      <c r="Q48" s="135"/>
      <c r="R48" s="135"/>
      <c r="S48" s="135"/>
      <c r="T48" s="135"/>
      <c r="U48" s="136"/>
    </row>
    <row r="49" spans="3:21" ht="15" customHeight="1" x14ac:dyDescent="0.25">
      <c r="C49" s="134"/>
      <c r="D49" s="135"/>
      <c r="E49" s="135"/>
      <c r="F49" s="135"/>
      <c r="G49" s="135"/>
      <c r="H49" s="135"/>
      <c r="I49" s="135"/>
      <c r="J49" s="135"/>
      <c r="K49" s="135"/>
      <c r="L49" s="135"/>
      <c r="M49" s="135"/>
      <c r="N49" s="135"/>
      <c r="O49" s="135"/>
      <c r="P49" s="135"/>
      <c r="Q49" s="135"/>
      <c r="R49" s="135"/>
      <c r="S49" s="135"/>
      <c r="T49" s="135"/>
      <c r="U49" s="136"/>
    </row>
    <row r="50" spans="3:21" ht="15" customHeight="1" x14ac:dyDescent="0.25">
      <c r="C50" s="134"/>
      <c r="D50" s="135"/>
      <c r="E50" s="135"/>
      <c r="F50" s="135"/>
      <c r="G50" s="135"/>
      <c r="H50" s="135"/>
      <c r="I50" s="135"/>
      <c r="J50" s="135"/>
      <c r="K50" s="135"/>
      <c r="L50" s="135"/>
      <c r="M50" s="135"/>
      <c r="N50" s="135"/>
      <c r="O50" s="135"/>
      <c r="P50" s="135"/>
      <c r="Q50" s="135"/>
      <c r="R50" s="135"/>
      <c r="S50" s="135"/>
      <c r="T50" s="135"/>
      <c r="U50" s="136"/>
    </row>
    <row r="51" spans="3:21" ht="15" customHeight="1" x14ac:dyDescent="0.25">
      <c r="C51" s="134"/>
      <c r="D51" s="135"/>
      <c r="E51" s="135"/>
      <c r="F51" s="135"/>
      <c r="G51" s="135"/>
      <c r="H51" s="135"/>
      <c r="I51" s="135"/>
      <c r="J51" s="135"/>
      <c r="K51" s="135"/>
      <c r="L51" s="135"/>
      <c r="M51" s="135"/>
      <c r="N51" s="135"/>
      <c r="O51" s="135"/>
      <c r="P51" s="135"/>
      <c r="Q51" s="135"/>
      <c r="R51" s="135"/>
      <c r="S51" s="135"/>
      <c r="T51" s="135"/>
      <c r="U51" s="136"/>
    </row>
    <row r="52" spans="3:21" ht="15" customHeight="1" x14ac:dyDescent="0.25">
      <c r="C52" s="134"/>
      <c r="D52" s="135"/>
      <c r="E52" s="135"/>
      <c r="F52" s="135"/>
      <c r="G52" s="135"/>
      <c r="H52" s="135"/>
      <c r="I52" s="135"/>
      <c r="J52" s="135"/>
      <c r="K52" s="135"/>
      <c r="L52" s="135"/>
      <c r="M52" s="135"/>
      <c r="N52" s="135"/>
      <c r="O52" s="135"/>
      <c r="P52" s="135"/>
      <c r="Q52" s="135"/>
      <c r="R52" s="135"/>
      <c r="S52" s="135"/>
      <c r="T52" s="135"/>
      <c r="U52" s="136"/>
    </row>
    <row r="53" spans="3:21" ht="15" customHeight="1" x14ac:dyDescent="0.25">
      <c r="C53" s="134"/>
      <c r="D53" s="135"/>
      <c r="E53" s="135"/>
      <c r="F53" s="135"/>
      <c r="G53" s="135"/>
      <c r="H53" s="135"/>
      <c r="I53" s="135"/>
      <c r="J53" s="135"/>
      <c r="K53" s="135"/>
      <c r="L53" s="135"/>
      <c r="M53" s="135"/>
      <c r="N53" s="135"/>
      <c r="O53" s="135"/>
      <c r="P53" s="135"/>
      <c r="Q53" s="135"/>
      <c r="R53" s="135"/>
      <c r="S53" s="135"/>
      <c r="T53" s="135"/>
      <c r="U53" s="136"/>
    </row>
    <row r="54" spans="3:21" ht="15" customHeight="1" x14ac:dyDescent="0.25">
      <c r="C54" s="137"/>
      <c r="D54" s="138"/>
      <c r="E54" s="138"/>
      <c r="F54" s="138"/>
      <c r="G54" s="138"/>
      <c r="H54" s="138"/>
      <c r="I54" s="138"/>
      <c r="J54" s="138"/>
      <c r="K54" s="138"/>
      <c r="L54" s="138"/>
      <c r="M54" s="138"/>
      <c r="N54" s="138"/>
      <c r="O54" s="138"/>
      <c r="P54" s="138"/>
      <c r="Q54" s="138"/>
      <c r="R54" s="138"/>
      <c r="S54" s="138"/>
      <c r="T54" s="138"/>
      <c r="U54" s="139"/>
    </row>
    <row r="55" spans="3:21" ht="15" customHeight="1" x14ac:dyDescent="0.25">
      <c r="C55" s="45"/>
      <c r="D55" s="45"/>
      <c r="E55" s="45"/>
      <c r="F55" s="45"/>
      <c r="G55" s="45"/>
      <c r="H55" s="45"/>
      <c r="I55" s="45"/>
      <c r="J55" s="45"/>
      <c r="K55" s="45"/>
      <c r="L55" s="45"/>
      <c r="M55" s="45"/>
      <c r="N55" s="45"/>
      <c r="O55" s="45"/>
      <c r="P55" s="45"/>
      <c r="Q55" s="45"/>
      <c r="R55" s="45"/>
      <c r="S55" s="45"/>
      <c r="T55" s="45"/>
      <c r="U55" s="45"/>
    </row>
    <row r="56" spans="3:21" ht="15" customHeight="1" x14ac:dyDescent="0.25">
      <c r="C56" s="45"/>
      <c r="D56" s="45"/>
      <c r="E56" s="45"/>
      <c r="F56" s="45"/>
      <c r="G56" s="45"/>
      <c r="H56" s="45"/>
      <c r="I56" s="45"/>
      <c r="J56" s="45"/>
      <c r="K56" s="45"/>
      <c r="L56" s="45"/>
      <c r="M56" s="45"/>
      <c r="N56" s="45"/>
      <c r="O56" s="45"/>
      <c r="P56" s="45"/>
      <c r="Q56" s="45"/>
      <c r="R56" s="45"/>
      <c r="S56" s="45"/>
      <c r="T56" s="45"/>
      <c r="U56" s="45"/>
    </row>
    <row r="57" spans="3:21" ht="15" customHeight="1" x14ac:dyDescent="0.25">
      <c r="C57" s="45"/>
      <c r="D57" s="45"/>
      <c r="E57" s="45"/>
      <c r="F57" s="45"/>
      <c r="G57" s="45"/>
      <c r="H57" s="45"/>
      <c r="I57" s="45"/>
      <c r="J57" s="45"/>
      <c r="K57" s="45"/>
      <c r="L57" s="45"/>
      <c r="M57" s="45"/>
      <c r="N57" s="45"/>
      <c r="O57" s="45"/>
      <c r="P57" s="45"/>
      <c r="Q57" s="45"/>
      <c r="R57" s="45"/>
      <c r="S57" s="45"/>
      <c r="T57" s="45"/>
      <c r="U57" s="45"/>
    </row>
    <row r="58" spans="3:21" ht="15" customHeight="1" x14ac:dyDescent="0.25">
      <c r="C58" s="45"/>
      <c r="D58" s="45"/>
      <c r="E58" s="45"/>
      <c r="F58" s="45"/>
      <c r="G58" s="45"/>
      <c r="H58" s="45"/>
      <c r="I58" s="45"/>
      <c r="J58" s="45"/>
      <c r="K58" s="45"/>
      <c r="L58" s="45"/>
      <c r="M58" s="45"/>
      <c r="N58" s="45"/>
      <c r="O58" s="45"/>
      <c r="P58" s="45"/>
      <c r="Q58" s="45"/>
      <c r="R58" s="45"/>
      <c r="S58" s="45"/>
      <c r="T58" s="45"/>
      <c r="U58" s="45"/>
    </row>
    <row r="59" spans="3:21" ht="15" customHeight="1" x14ac:dyDescent="0.25">
      <c r="C59" s="46"/>
      <c r="D59" s="46"/>
      <c r="E59" s="46"/>
      <c r="F59" s="46"/>
      <c r="G59" s="46"/>
      <c r="H59" s="46"/>
      <c r="I59" s="46"/>
      <c r="J59" s="46"/>
      <c r="K59" s="46"/>
      <c r="L59" s="46"/>
      <c r="M59" s="46"/>
      <c r="N59" s="46"/>
      <c r="O59" s="46"/>
      <c r="P59" s="46"/>
      <c r="Q59" s="46"/>
      <c r="R59" s="46"/>
      <c r="S59" s="46"/>
      <c r="T59" s="46"/>
      <c r="U59" s="46"/>
    </row>
    <row r="60" spans="3:21" ht="15" customHeight="1" x14ac:dyDescent="0.25">
      <c r="C60" s="44"/>
      <c r="D60" s="44"/>
      <c r="E60" s="44"/>
      <c r="F60" s="44"/>
      <c r="G60" s="44"/>
      <c r="H60" s="44"/>
      <c r="I60" s="44"/>
      <c r="J60" s="44"/>
      <c r="K60" s="44"/>
      <c r="L60" s="44"/>
      <c r="M60" s="44"/>
      <c r="N60" s="44"/>
      <c r="O60" s="44"/>
      <c r="P60" s="44"/>
      <c r="Q60" s="44"/>
      <c r="R60" s="44"/>
      <c r="S60" s="44"/>
      <c r="T60" s="44"/>
      <c r="U60" s="44"/>
    </row>
    <row r="61" spans="3:21" ht="15" customHeight="1" x14ac:dyDescent="0.25">
      <c r="C61" s="44"/>
      <c r="D61" s="44"/>
      <c r="E61" s="44"/>
      <c r="F61" s="44"/>
      <c r="G61" s="44"/>
      <c r="H61" s="44"/>
      <c r="I61" s="44"/>
      <c r="J61" s="44"/>
      <c r="K61" s="44"/>
      <c r="L61" s="44"/>
      <c r="M61" s="44"/>
      <c r="N61" s="44"/>
      <c r="O61" s="44"/>
      <c r="P61" s="44"/>
      <c r="Q61" s="44"/>
      <c r="R61" s="44"/>
      <c r="S61" s="44"/>
      <c r="T61" s="44"/>
      <c r="U61" s="44"/>
    </row>
    <row r="62" spans="3:21" ht="15" customHeight="1" x14ac:dyDescent="0.25">
      <c r="C62" s="44"/>
      <c r="D62" s="44"/>
      <c r="E62" s="44"/>
      <c r="F62" s="44"/>
      <c r="G62" s="44"/>
      <c r="H62" s="44"/>
      <c r="I62" s="44"/>
      <c r="J62" s="44"/>
      <c r="K62" s="44"/>
      <c r="L62" s="44"/>
      <c r="M62" s="44"/>
      <c r="N62" s="44"/>
      <c r="O62" s="44"/>
      <c r="P62" s="44"/>
      <c r="Q62" s="44"/>
      <c r="R62" s="44"/>
      <c r="S62" s="44"/>
      <c r="T62" s="44"/>
      <c r="U62" s="44"/>
    </row>
    <row r="63" spans="3:21" ht="15" customHeight="1" x14ac:dyDescent="0.25">
      <c r="C63" s="44"/>
      <c r="D63" s="44"/>
      <c r="E63" s="44"/>
      <c r="F63" s="44"/>
      <c r="G63" s="44"/>
      <c r="H63" s="44"/>
      <c r="I63" s="44"/>
      <c r="J63" s="44"/>
      <c r="K63" s="44"/>
      <c r="L63" s="44"/>
      <c r="M63" s="44"/>
      <c r="N63" s="44"/>
      <c r="O63" s="44"/>
      <c r="P63" s="44"/>
      <c r="Q63" s="44"/>
      <c r="R63" s="44"/>
      <c r="S63" s="44"/>
      <c r="T63" s="44"/>
      <c r="U63" s="44"/>
    </row>
    <row r="64" spans="3:21" ht="15" customHeight="1" x14ac:dyDescent="0.25">
      <c r="C64" s="44"/>
      <c r="D64" s="44"/>
      <c r="E64" s="44"/>
      <c r="F64" s="44"/>
      <c r="G64" s="44"/>
      <c r="H64" s="44"/>
      <c r="I64" s="44"/>
      <c r="J64" s="44"/>
      <c r="K64" s="44"/>
      <c r="L64" s="44"/>
      <c r="M64" s="44"/>
      <c r="N64" s="44"/>
      <c r="O64" s="44"/>
      <c r="P64" s="44"/>
      <c r="Q64" s="44"/>
      <c r="R64" s="44"/>
      <c r="S64" s="44"/>
      <c r="T64" s="44"/>
      <c r="U64" s="44"/>
    </row>
    <row r="65" spans="3:21" ht="15" customHeight="1" x14ac:dyDescent="0.25">
      <c r="C65" s="44"/>
      <c r="D65" s="44"/>
      <c r="E65" s="44"/>
      <c r="F65" s="44"/>
      <c r="G65" s="44"/>
      <c r="H65" s="44"/>
      <c r="I65" s="44"/>
      <c r="J65" s="44"/>
      <c r="K65" s="44"/>
      <c r="L65" s="44"/>
      <c r="M65" s="44"/>
      <c r="N65" s="44"/>
      <c r="O65" s="44"/>
      <c r="P65" s="44"/>
      <c r="Q65" s="44"/>
      <c r="R65" s="44"/>
      <c r="S65" s="44"/>
      <c r="T65" s="44"/>
      <c r="U65" s="44"/>
    </row>
    <row r="66" spans="3:21" ht="15" customHeight="1" x14ac:dyDescent="0.25">
      <c r="C66" s="44"/>
      <c r="D66" s="44"/>
      <c r="E66" s="44"/>
      <c r="F66" s="44"/>
      <c r="G66" s="44"/>
      <c r="H66" s="44"/>
      <c r="I66" s="44"/>
      <c r="J66" s="44"/>
      <c r="K66" s="44"/>
      <c r="L66" s="44"/>
      <c r="M66" s="44"/>
      <c r="N66" s="44"/>
      <c r="O66" s="44"/>
      <c r="P66" s="44"/>
      <c r="Q66" s="44"/>
      <c r="R66" s="44"/>
      <c r="S66" s="44"/>
      <c r="T66" s="44"/>
      <c r="U66" s="44"/>
    </row>
    <row r="67" spans="3:21" ht="15" customHeight="1" x14ac:dyDescent="0.25">
      <c r="C67" s="44"/>
      <c r="D67" s="44"/>
      <c r="E67" s="44"/>
      <c r="F67" s="44"/>
      <c r="G67" s="44"/>
      <c r="H67" s="44"/>
      <c r="I67" s="44"/>
      <c r="J67" s="44"/>
      <c r="K67" s="44"/>
      <c r="L67" s="44"/>
      <c r="M67" s="44"/>
      <c r="N67" s="44"/>
      <c r="O67" s="44"/>
      <c r="P67" s="44"/>
      <c r="Q67" s="44"/>
      <c r="R67" s="44"/>
      <c r="S67" s="44"/>
      <c r="T67" s="44"/>
      <c r="U67" s="44"/>
    </row>
    <row r="68" spans="3:21" ht="15" customHeight="1" x14ac:dyDescent="0.25">
      <c r="C68" s="44"/>
      <c r="D68" s="44"/>
      <c r="E68" s="44"/>
      <c r="F68" s="44"/>
      <c r="G68" s="44"/>
      <c r="H68" s="44"/>
      <c r="I68" s="44"/>
      <c r="J68" s="44"/>
      <c r="K68" s="44"/>
      <c r="L68" s="44"/>
      <c r="M68" s="44"/>
      <c r="N68" s="44"/>
      <c r="O68" s="44"/>
      <c r="P68" s="44"/>
      <c r="Q68" s="44"/>
      <c r="R68" s="44"/>
      <c r="S68" s="44"/>
      <c r="T68" s="44"/>
      <c r="U68" s="44"/>
    </row>
    <row r="69" spans="3:21" ht="15" customHeight="1" x14ac:dyDescent="0.25">
      <c r="C69" s="44"/>
      <c r="D69" s="44"/>
      <c r="E69" s="44"/>
      <c r="F69" s="44"/>
      <c r="G69" s="44"/>
      <c r="H69" s="44"/>
      <c r="I69" s="44"/>
      <c r="J69" s="44"/>
      <c r="K69" s="44"/>
      <c r="L69" s="44"/>
      <c r="M69" s="44"/>
      <c r="N69" s="44"/>
      <c r="O69" s="44"/>
      <c r="P69" s="44"/>
      <c r="Q69" s="44"/>
      <c r="R69" s="44"/>
      <c r="S69" s="44"/>
      <c r="T69" s="44"/>
      <c r="U69" s="44"/>
    </row>
    <row r="70" spans="3:21" ht="15" customHeight="1" x14ac:dyDescent="0.25">
      <c r="C70" s="44"/>
      <c r="D70" s="44"/>
      <c r="E70" s="44"/>
      <c r="F70" s="44"/>
      <c r="G70" s="44"/>
      <c r="H70" s="44"/>
      <c r="I70" s="44"/>
      <c r="J70" s="44"/>
      <c r="K70" s="44"/>
      <c r="L70" s="44"/>
      <c r="M70" s="44"/>
      <c r="N70" s="44"/>
      <c r="O70" s="44"/>
      <c r="P70" s="44"/>
      <c r="Q70" s="44"/>
      <c r="R70" s="44"/>
      <c r="S70" s="44"/>
      <c r="T70" s="44"/>
      <c r="U70" s="44"/>
    </row>
    <row r="71" spans="3:21" ht="15" customHeight="1" x14ac:dyDescent="0.25">
      <c r="C71" s="44"/>
      <c r="D71" s="44"/>
      <c r="E71" s="44"/>
      <c r="F71" s="44"/>
      <c r="G71" s="44"/>
      <c r="H71" s="44"/>
      <c r="I71" s="44"/>
      <c r="J71" s="44"/>
      <c r="K71" s="44"/>
      <c r="L71" s="44"/>
      <c r="M71" s="44"/>
      <c r="N71" s="44"/>
      <c r="O71" s="44"/>
      <c r="P71" s="44"/>
      <c r="Q71" s="44"/>
      <c r="R71" s="44"/>
      <c r="S71" s="44"/>
      <c r="T71" s="44"/>
      <c r="U71" s="44"/>
    </row>
    <row r="72" spans="3:21" ht="15" customHeight="1" x14ac:dyDescent="0.25">
      <c r="C72" s="44"/>
      <c r="D72" s="44"/>
      <c r="E72" s="44"/>
      <c r="F72" s="44"/>
      <c r="G72" s="44"/>
      <c r="H72" s="44"/>
      <c r="I72" s="44"/>
      <c r="J72" s="44"/>
      <c r="K72" s="44"/>
      <c r="L72" s="44"/>
      <c r="M72" s="44"/>
      <c r="N72" s="44"/>
      <c r="O72" s="44"/>
      <c r="P72" s="44"/>
      <c r="Q72" s="44"/>
      <c r="R72" s="44"/>
      <c r="S72" s="44"/>
      <c r="T72" s="44"/>
      <c r="U72" s="44"/>
    </row>
    <row r="73" spans="3:21" ht="15" customHeight="1" x14ac:dyDescent="0.25">
      <c r="C73" s="44"/>
      <c r="D73" s="44"/>
      <c r="E73" s="44"/>
      <c r="F73" s="44"/>
      <c r="G73" s="44"/>
      <c r="H73" s="44"/>
      <c r="I73" s="44"/>
      <c r="J73" s="44"/>
      <c r="K73" s="44"/>
      <c r="L73" s="44"/>
      <c r="M73" s="44"/>
      <c r="N73" s="44"/>
      <c r="O73" s="44"/>
      <c r="P73" s="44"/>
      <c r="Q73" s="44"/>
      <c r="R73" s="44"/>
      <c r="S73" s="44"/>
      <c r="T73" s="44"/>
      <c r="U73" s="44"/>
    </row>
    <row r="74" spans="3:21" ht="15" customHeight="1" x14ac:dyDescent="0.25">
      <c r="C74" s="44"/>
      <c r="D74" s="44"/>
      <c r="E74" s="44"/>
      <c r="F74" s="44"/>
      <c r="G74" s="44"/>
      <c r="H74" s="44"/>
      <c r="I74" s="44"/>
      <c r="J74" s="44"/>
      <c r="K74" s="44"/>
      <c r="L74" s="44"/>
      <c r="M74" s="44"/>
      <c r="N74" s="44"/>
      <c r="O74" s="44"/>
      <c r="P74" s="44"/>
      <c r="Q74" s="44"/>
      <c r="R74" s="44"/>
      <c r="S74" s="44"/>
      <c r="T74" s="44"/>
      <c r="U74" s="44"/>
    </row>
    <row r="75" spans="3:21" ht="15" customHeight="1" x14ac:dyDescent="0.25">
      <c r="C75" s="44"/>
      <c r="D75" s="44"/>
      <c r="E75" s="44"/>
      <c r="F75" s="44"/>
      <c r="G75" s="44"/>
      <c r="H75" s="44"/>
      <c r="I75" s="44"/>
      <c r="J75" s="44"/>
      <c r="K75" s="44"/>
      <c r="L75" s="44"/>
      <c r="M75" s="44"/>
      <c r="N75" s="44"/>
      <c r="O75" s="44"/>
      <c r="P75" s="44"/>
      <c r="Q75" s="44"/>
      <c r="R75" s="44"/>
      <c r="S75" s="44"/>
      <c r="T75" s="44"/>
      <c r="U75" s="44"/>
    </row>
    <row r="76" spans="3:21" ht="15" customHeight="1" x14ac:dyDescent="0.25">
      <c r="C76" s="44"/>
      <c r="D76" s="44"/>
      <c r="E76" s="44"/>
      <c r="F76" s="44"/>
      <c r="G76" s="44"/>
      <c r="H76" s="44"/>
      <c r="I76" s="44"/>
      <c r="J76" s="44"/>
      <c r="K76" s="44"/>
      <c r="L76" s="44"/>
      <c r="M76" s="44"/>
      <c r="N76" s="44"/>
      <c r="O76" s="44"/>
      <c r="P76" s="44"/>
      <c r="Q76" s="44"/>
      <c r="R76" s="44"/>
      <c r="S76" s="44"/>
      <c r="T76" s="44"/>
      <c r="U76" s="44"/>
    </row>
    <row r="77" spans="3:21" ht="15" customHeight="1" x14ac:dyDescent="0.25">
      <c r="C77" s="44"/>
      <c r="D77" s="44"/>
      <c r="E77" s="44"/>
      <c r="F77" s="44"/>
      <c r="G77" s="44"/>
      <c r="H77" s="44"/>
      <c r="I77" s="44"/>
      <c r="J77" s="44"/>
      <c r="K77" s="44"/>
      <c r="L77" s="44"/>
      <c r="M77" s="44"/>
      <c r="N77" s="44"/>
      <c r="O77" s="44"/>
      <c r="P77" s="44"/>
      <c r="Q77" s="44"/>
      <c r="R77" s="44"/>
      <c r="S77" s="44"/>
      <c r="T77" s="44"/>
      <c r="U77" s="44"/>
    </row>
    <row r="78" spans="3:21" ht="15" customHeight="1" x14ac:dyDescent="0.25">
      <c r="C78" s="44"/>
      <c r="D78" s="44"/>
      <c r="E78" s="44"/>
      <c r="F78" s="44"/>
      <c r="G78" s="44"/>
      <c r="H78" s="44"/>
      <c r="I78" s="44"/>
      <c r="J78" s="44"/>
      <c r="K78" s="44"/>
      <c r="L78" s="44"/>
      <c r="M78" s="44"/>
      <c r="N78" s="44"/>
      <c r="O78" s="44"/>
      <c r="P78" s="44"/>
      <c r="Q78" s="44"/>
      <c r="R78" s="44"/>
      <c r="S78" s="44"/>
      <c r="T78" s="44"/>
      <c r="U78" s="44"/>
    </row>
    <row r="79" spans="3:21" ht="15" customHeight="1" x14ac:dyDescent="0.25">
      <c r="C79" s="44"/>
      <c r="D79" s="44"/>
      <c r="E79" s="44"/>
      <c r="F79" s="44"/>
      <c r="G79" s="44"/>
      <c r="H79" s="44"/>
      <c r="I79" s="44"/>
      <c r="J79" s="44"/>
      <c r="K79" s="44"/>
      <c r="L79" s="44"/>
      <c r="M79" s="44"/>
      <c r="N79" s="44"/>
      <c r="O79" s="44"/>
      <c r="P79" s="44"/>
      <c r="Q79" s="44"/>
      <c r="R79" s="44"/>
      <c r="S79" s="44"/>
      <c r="T79" s="44"/>
      <c r="U79" s="44"/>
    </row>
    <row r="80" spans="3:21" ht="15" customHeight="1" x14ac:dyDescent="0.25">
      <c r="C80" s="44"/>
      <c r="D80" s="44"/>
      <c r="E80" s="44"/>
      <c r="F80" s="44"/>
      <c r="G80" s="44"/>
      <c r="H80" s="44"/>
      <c r="I80" s="44"/>
      <c r="J80" s="44"/>
      <c r="K80" s="44"/>
      <c r="L80" s="44"/>
      <c r="M80" s="44"/>
      <c r="N80" s="44"/>
      <c r="O80" s="44"/>
      <c r="P80" s="44"/>
      <c r="Q80" s="44"/>
      <c r="R80" s="44"/>
      <c r="S80" s="44"/>
      <c r="T80" s="44"/>
      <c r="U80" s="44"/>
    </row>
    <row r="81" spans="3:21" ht="15" customHeight="1" x14ac:dyDescent="0.25">
      <c r="C81" s="44"/>
      <c r="D81" s="44"/>
      <c r="E81" s="44"/>
      <c r="F81" s="44"/>
      <c r="G81" s="44"/>
      <c r="H81" s="44"/>
      <c r="I81" s="44"/>
      <c r="J81" s="44"/>
      <c r="K81" s="44"/>
      <c r="L81" s="44"/>
      <c r="M81" s="44"/>
      <c r="N81" s="44"/>
      <c r="O81" s="44"/>
      <c r="P81" s="44"/>
      <c r="Q81" s="44"/>
      <c r="R81" s="44"/>
      <c r="S81" s="44"/>
      <c r="T81" s="44"/>
      <c r="U81" s="44"/>
    </row>
    <row r="82" spans="3:21" ht="15" customHeight="1" x14ac:dyDescent="0.25">
      <c r="C82" s="44"/>
      <c r="D82" s="44"/>
      <c r="E82" s="44"/>
      <c r="F82" s="44"/>
      <c r="G82" s="44"/>
      <c r="H82" s="44"/>
      <c r="I82" s="44"/>
      <c r="J82" s="44"/>
      <c r="K82" s="44"/>
      <c r="L82" s="44"/>
      <c r="M82" s="44"/>
      <c r="N82" s="44"/>
      <c r="O82" s="44"/>
      <c r="P82" s="44"/>
      <c r="Q82" s="44"/>
      <c r="R82" s="44"/>
      <c r="S82" s="44"/>
      <c r="T82" s="44"/>
      <c r="U82" s="44"/>
    </row>
    <row r="83" spans="3:21" ht="15" customHeight="1" x14ac:dyDescent="0.25">
      <c r="C83" s="44"/>
      <c r="D83" s="44"/>
      <c r="E83" s="44"/>
      <c r="F83" s="44"/>
      <c r="G83" s="44"/>
      <c r="H83" s="44"/>
      <c r="I83" s="44"/>
      <c r="J83" s="44"/>
      <c r="K83" s="44"/>
      <c r="L83" s="44"/>
      <c r="M83" s="44"/>
      <c r="N83" s="44"/>
      <c r="O83" s="44"/>
      <c r="P83" s="44"/>
      <c r="Q83" s="44"/>
      <c r="R83" s="44"/>
      <c r="S83" s="44"/>
      <c r="T83" s="44"/>
      <c r="U83" s="44"/>
    </row>
    <row r="84" spans="3:21" ht="15" customHeight="1" x14ac:dyDescent="0.25">
      <c r="C84" s="44"/>
      <c r="D84" s="44"/>
      <c r="E84" s="44"/>
      <c r="F84" s="44"/>
      <c r="G84" s="44"/>
      <c r="H84" s="44"/>
      <c r="I84" s="44"/>
      <c r="J84" s="44"/>
      <c r="K84" s="44"/>
      <c r="L84" s="44"/>
      <c r="M84" s="44"/>
      <c r="N84" s="44"/>
      <c r="O84" s="44"/>
      <c r="P84" s="44"/>
      <c r="Q84" s="44"/>
      <c r="R84" s="44"/>
      <c r="S84" s="44"/>
      <c r="T84" s="44"/>
      <c r="U84" s="44"/>
    </row>
    <row r="85" spans="3:21" ht="15" customHeight="1" x14ac:dyDescent="0.25">
      <c r="C85" s="44"/>
      <c r="D85" s="44"/>
      <c r="E85" s="44"/>
      <c r="F85" s="44"/>
      <c r="G85" s="44"/>
      <c r="H85" s="44"/>
      <c r="I85" s="44"/>
      <c r="J85" s="44"/>
      <c r="K85" s="44"/>
      <c r="L85" s="44"/>
      <c r="M85" s="44"/>
      <c r="N85" s="44"/>
      <c r="O85" s="44"/>
      <c r="P85" s="44"/>
      <c r="Q85" s="44"/>
      <c r="R85" s="44"/>
      <c r="S85" s="44"/>
      <c r="T85" s="44"/>
      <c r="U85" s="44"/>
    </row>
    <row r="86" spans="3:21" ht="15" customHeight="1" x14ac:dyDescent="0.25">
      <c r="C86" s="44"/>
      <c r="D86" s="44"/>
      <c r="E86" s="44"/>
      <c r="F86" s="44"/>
      <c r="G86" s="44"/>
      <c r="H86" s="44"/>
      <c r="I86" s="44"/>
      <c r="J86" s="44"/>
      <c r="K86" s="44"/>
      <c r="L86" s="44"/>
      <c r="M86" s="44"/>
      <c r="N86" s="44"/>
      <c r="O86" s="44"/>
      <c r="P86" s="44"/>
      <c r="Q86" s="44"/>
      <c r="R86" s="44"/>
      <c r="S86" s="44"/>
      <c r="T86" s="44"/>
      <c r="U86" s="44"/>
    </row>
    <row r="87" spans="3:21" ht="15" customHeight="1" x14ac:dyDescent="0.25">
      <c r="C87" s="44"/>
      <c r="D87" s="44"/>
      <c r="E87" s="44"/>
      <c r="F87" s="44"/>
      <c r="G87" s="44"/>
      <c r="H87" s="44"/>
      <c r="I87" s="44"/>
      <c r="J87" s="44"/>
      <c r="K87" s="44"/>
      <c r="L87" s="44"/>
      <c r="M87" s="44"/>
      <c r="N87" s="44"/>
      <c r="O87" s="44"/>
      <c r="P87" s="44"/>
      <c r="Q87" s="44"/>
      <c r="R87" s="44"/>
      <c r="S87" s="44"/>
      <c r="T87" s="44"/>
      <c r="U87" s="44"/>
    </row>
    <row r="88" spans="3:21" ht="15" customHeight="1" x14ac:dyDescent="0.25">
      <c r="C88" s="44"/>
      <c r="D88" s="44"/>
      <c r="E88" s="44"/>
      <c r="F88" s="44"/>
      <c r="G88" s="44"/>
      <c r="H88" s="44"/>
      <c r="I88" s="44"/>
      <c r="J88" s="44"/>
      <c r="K88" s="44"/>
      <c r="L88" s="44"/>
      <c r="M88" s="44"/>
      <c r="N88" s="44"/>
      <c r="O88" s="44"/>
      <c r="P88" s="44"/>
      <c r="Q88" s="44"/>
      <c r="R88" s="44"/>
      <c r="S88" s="44"/>
      <c r="T88" s="44"/>
      <c r="U88" s="44"/>
    </row>
    <row r="89" spans="3:21" ht="15" customHeight="1" x14ac:dyDescent="0.25">
      <c r="C89" s="44"/>
      <c r="D89" s="44"/>
      <c r="E89" s="44"/>
      <c r="F89" s="44"/>
      <c r="G89" s="44"/>
      <c r="H89" s="44"/>
      <c r="I89" s="44"/>
      <c r="J89" s="44"/>
      <c r="K89" s="44"/>
      <c r="L89" s="44"/>
      <c r="M89" s="44"/>
      <c r="N89" s="44"/>
      <c r="O89" s="44"/>
      <c r="P89" s="44"/>
      <c r="Q89" s="44"/>
      <c r="R89" s="44"/>
      <c r="S89" s="44"/>
      <c r="T89" s="44"/>
      <c r="U89" s="44"/>
    </row>
    <row r="90" spans="3:21" ht="15" customHeight="1" x14ac:dyDescent="0.25">
      <c r="C90" s="44"/>
      <c r="D90" s="44"/>
      <c r="E90" s="44"/>
      <c r="F90" s="44"/>
      <c r="G90" s="44"/>
      <c r="H90" s="44"/>
      <c r="I90" s="44"/>
      <c r="J90" s="44"/>
      <c r="K90" s="44"/>
      <c r="L90" s="44"/>
      <c r="M90" s="44"/>
      <c r="N90" s="44"/>
      <c r="O90" s="44"/>
      <c r="P90" s="44"/>
      <c r="Q90" s="44"/>
      <c r="R90" s="44"/>
      <c r="S90" s="44"/>
      <c r="T90" s="44"/>
      <c r="U90" s="44"/>
    </row>
    <row r="91" spans="3:21" ht="15" customHeight="1" x14ac:dyDescent="0.25">
      <c r="C91" s="44"/>
      <c r="D91" s="44"/>
      <c r="E91" s="44"/>
      <c r="F91" s="44"/>
      <c r="G91" s="44"/>
      <c r="H91" s="44"/>
      <c r="I91" s="44"/>
      <c r="J91" s="44"/>
      <c r="K91" s="44"/>
      <c r="L91" s="44"/>
      <c r="M91" s="44"/>
      <c r="N91" s="44"/>
      <c r="O91" s="44"/>
      <c r="P91" s="44"/>
      <c r="Q91" s="44"/>
      <c r="R91" s="44"/>
      <c r="S91" s="44"/>
      <c r="T91" s="44"/>
      <c r="U91" s="44"/>
    </row>
    <row r="92" spans="3:21" ht="15" customHeight="1" x14ac:dyDescent="0.25">
      <c r="C92" s="44"/>
      <c r="D92" s="44"/>
      <c r="E92" s="44"/>
      <c r="F92" s="44"/>
      <c r="G92" s="44"/>
      <c r="H92" s="44"/>
      <c r="I92" s="44"/>
      <c r="J92" s="44"/>
      <c r="K92" s="44"/>
      <c r="L92" s="44"/>
      <c r="M92" s="44"/>
      <c r="N92" s="44"/>
      <c r="O92" s="44"/>
      <c r="P92" s="44"/>
      <c r="Q92" s="44"/>
      <c r="R92" s="44"/>
      <c r="S92" s="44"/>
      <c r="T92" s="44"/>
      <c r="U92" s="44"/>
    </row>
    <row r="93" spans="3:21" ht="15" customHeight="1" x14ac:dyDescent="0.25">
      <c r="C93" s="44"/>
      <c r="D93" s="44"/>
      <c r="E93" s="44"/>
      <c r="F93" s="44"/>
      <c r="G93" s="44"/>
      <c r="H93" s="44"/>
      <c r="I93" s="44"/>
      <c r="J93" s="44"/>
      <c r="K93" s="44"/>
      <c r="L93" s="44"/>
      <c r="M93" s="44"/>
      <c r="N93" s="44"/>
      <c r="O93" s="44"/>
      <c r="P93" s="44"/>
      <c r="Q93" s="44"/>
      <c r="R93" s="44"/>
      <c r="S93" s="44"/>
      <c r="T93" s="44"/>
      <c r="U93" s="44"/>
    </row>
    <row r="94" spans="3:21" ht="15" customHeight="1" x14ac:dyDescent="0.25">
      <c r="C94" s="44"/>
      <c r="D94" s="44"/>
      <c r="E94" s="44"/>
      <c r="F94" s="44"/>
      <c r="G94" s="44"/>
      <c r="H94" s="44"/>
      <c r="I94" s="44"/>
      <c r="J94" s="44"/>
      <c r="K94" s="44"/>
      <c r="L94" s="44"/>
      <c r="M94" s="44"/>
      <c r="N94" s="44"/>
      <c r="O94" s="44"/>
      <c r="P94" s="44"/>
      <c r="Q94" s="44"/>
      <c r="R94" s="44"/>
      <c r="S94" s="44"/>
      <c r="T94" s="44"/>
      <c r="U94" s="44"/>
    </row>
  </sheetData>
  <mergeCells count="1">
    <mergeCell ref="C3:U54"/>
  </mergeCell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8B07C-5BE4-4031-A045-5D20B4BF0B51}">
  <dimension ref="A2:N127"/>
  <sheetViews>
    <sheetView zoomScale="205" zoomScaleNormal="205" workbookViewId="0"/>
  </sheetViews>
  <sheetFormatPr defaultRowHeight="15" x14ac:dyDescent="0.25"/>
  <cols>
    <col min="1" max="1" width="14.140625" customWidth="1"/>
    <col min="2" max="2" width="11.7109375" customWidth="1"/>
    <col min="3" max="3" width="11.140625" customWidth="1"/>
    <col min="4" max="4" width="11" customWidth="1"/>
    <col min="5" max="5" width="9.7109375" customWidth="1"/>
    <col min="6" max="9" width="12.28515625" customWidth="1"/>
  </cols>
  <sheetData>
    <row r="2" spans="1:8" ht="20.25" thickBot="1" x14ac:dyDescent="0.35">
      <c r="D2" s="32" t="s">
        <v>354</v>
      </c>
      <c r="E2" s="8"/>
      <c r="F2" s="8"/>
      <c r="G2" s="8"/>
      <c r="H2" s="8"/>
    </row>
    <row r="3" spans="1:8" ht="15.75" thickTop="1" x14ac:dyDescent="0.25"/>
    <row r="4" spans="1:8" ht="18" thickBot="1" x14ac:dyDescent="0.35">
      <c r="D4" s="69" t="s">
        <v>380</v>
      </c>
    </row>
    <row r="5" spans="1:8" ht="16.5" thickTop="1" thickBot="1" x14ac:dyDescent="0.3"/>
    <row r="6" spans="1:8" ht="34.5" thickTop="1" thickBot="1" x14ac:dyDescent="0.3">
      <c r="A6" s="54" t="s">
        <v>201</v>
      </c>
      <c r="B6" s="54" t="s">
        <v>353</v>
      </c>
      <c r="D6" s="34" t="s">
        <v>352</v>
      </c>
      <c r="E6" s="34" t="s">
        <v>254</v>
      </c>
      <c r="F6" s="34" t="s">
        <v>255</v>
      </c>
      <c r="G6" s="34" t="s">
        <v>297</v>
      </c>
      <c r="H6" s="34" t="s">
        <v>256</v>
      </c>
    </row>
    <row r="7" spans="1:8" ht="15.75" thickTop="1" x14ac:dyDescent="0.25">
      <c r="A7" s="70" t="s">
        <v>258</v>
      </c>
      <c r="B7" s="71" t="s">
        <v>259</v>
      </c>
      <c r="D7" s="48" t="s">
        <v>275</v>
      </c>
      <c r="E7" s="65"/>
      <c r="F7" s="65"/>
      <c r="G7" s="65"/>
      <c r="H7" s="65"/>
    </row>
    <row r="8" spans="1:8" x14ac:dyDescent="0.25">
      <c r="A8" s="70" t="s">
        <v>260</v>
      </c>
      <c r="B8" s="71" t="s">
        <v>261</v>
      </c>
    </row>
    <row r="9" spans="1:8" x14ac:dyDescent="0.25">
      <c r="A9" s="70" t="s">
        <v>262</v>
      </c>
      <c r="B9" s="71" t="s">
        <v>263</v>
      </c>
    </row>
    <row r="10" spans="1:8" x14ac:dyDescent="0.25">
      <c r="A10" s="70" t="s">
        <v>264</v>
      </c>
      <c r="B10" s="71" t="s">
        <v>265</v>
      </c>
    </row>
    <row r="11" spans="1:8" x14ac:dyDescent="0.25">
      <c r="A11" s="70" t="s">
        <v>266</v>
      </c>
      <c r="B11" s="71" t="s">
        <v>267</v>
      </c>
    </row>
    <row r="12" spans="1:8" x14ac:dyDescent="0.25">
      <c r="A12" s="70" t="s">
        <v>268</v>
      </c>
      <c r="B12" s="71" t="s">
        <v>269</v>
      </c>
    </row>
    <row r="13" spans="1:8" x14ac:dyDescent="0.25">
      <c r="A13" s="70" t="s">
        <v>270</v>
      </c>
      <c r="B13" s="71" t="s">
        <v>271</v>
      </c>
    </row>
    <row r="14" spans="1:8" x14ac:dyDescent="0.25">
      <c r="A14" s="70" t="s">
        <v>272</v>
      </c>
      <c r="B14" s="71" t="s">
        <v>273</v>
      </c>
    </row>
    <row r="15" spans="1:8" x14ac:dyDescent="0.25">
      <c r="A15" s="70" t="s">
        <v>274</v>
      </c>
      <c r="B15" s="71" t="s">
        <v>275</v>
      </c>
    </row>
    <row r="16" spans="1:8" x14ac:dyDescent="0.25">
      <c r="A16" s="70" t="s">
        <v>276</v>
      </c>
      <c r="B16" s="71" t="s">
        <v>277</v>
      </c>
    </row>
    <row r="17" spans="1:14" x14ac:dyDescent="0.25">
      <c r="A17" s="70" t="s">
        <v>205</v>
      </c>
      <c r="B17" s="71" t="s">
        <v>278</v>
      </c>
    </row>
    <row r="18" spans="1:14" x14ac:dyDescent="0.25">
      <c r="A18" s="70" t="s">
        <v>279</v>
      </c>
      <c r="B18" s="71" t="s">
        <v>280</v>
      </c>
    </row>
    <row r="19" spans="1:14" x14ac:dyDescent="0.25">
      <c r="A19" s="70" t="s">
        <v>281</v>
      </c>
      <c r="B19" s="71" t="s">
        <v>282</v>
      </c>
    </row>
    <row r="26" spans="1:14" x14ac:dyDescent="0.25">
      <c r="A26" s="6" t="s">
        <v>201</v>
      </c>
      <c r="B26" s="7" t="s">
        <v>258</v>
      </c>
      <c r="C26" s="7" t="s">
        <v>260</v>
      </c>
      <c r="D26" s="7" t="s">
        <v>262</v>
      </c>
      <c r="E26" s="7" t="s">
        <v>264</v>
      </c>
      <c r="F26" s="7" t="s">
        <v>266</v>
      </c>
      <c r="G26" s="7" t="s">
        <v>268</v>
      </c>
      <c r="H26" s="7" t="s">
        <v>270</v>
      </c>
      <c r="I26" s="7" t="s">
        <v>272</v>
      </c>
      <c r="J26" s="7" t="s">
        <v>274</v>
      </c>
      <c r="K26" s="7" t="s">
        <v>276</v>
      </c>
      <c r="L26" s="7" t="s">
        <v>205</v>
      </c>
      <c r="M26" s="7" t="s">
        <v>279</v>
      </c>
      <c r="N26" s="7" t="s">
        <v>281</v>
      </c>
    </row>
    <row r="27" spans="1:14" x14ac:dyDescent="0.25">
      <c r="A27" s="6" t="s">
        <v>257</v>
      </c>
      <c r="B27" s="7" t="s">
        <v>259</v>
      </c>
      <c r="C27" s="7" t="s">
        <v>261</v>
      </c>
      <c r="D27" s="7" t="s">
        <v>263</v>
      </c>
      <c r="E27" s="7" t="s">
        <v>265</v>
      </c>
      <c r="F27" s="7" t="s">
        <v>267</v>
      </c>
      <c r="G27" s="7" t="s">
        <v>269</v>
      </c>
      <c r="H27" s="7" t="s">
        <v>271</v>
      </c>
      <c r="I27" s="7" t="s">
        <v>273</v>
      </c>
      <c r="J27" s="7" t="s">
        <v>275</v>
      </c>
      <c r="K27" s="7" t="s">
        <v>277</v>
      </c>
      <c r="L27" s="7" t="s">
        <v>278</v>
      </c>
      <c r="M27" s="7" t="s">
        <v>280</v>
      </c>
      <c r="N27" s="7" t="s">
        <v>282</v>
      </c>
    </row>
    <row r="30" spans="1:14" ht="15.75" thickBot="1" x14ac:dyDescent="0.3"/>
    <row r="31" spans="1:14" ht="33.75" thickBot="1" x14ac:dyDescent="0.3">
      <c r="D31" s="34" t="s">
        <v>352</v>
      </c>
      <c r="E31" s="34" t="s">
        <v>254</v>
      </c>
      <c r="F31" s="34" t="s">
        <v>255</v>
      </c>
      <c r="G31" s="34" t="s">
        <v>297</v>
      </c>
      <c r="H31" s="34" t="s">
        <v>256</v>
      </c>
    </row>
    <row r="32" spans="1:14" x14ac:dyDescent="0.25">
      <c r="D32" s="7" t="s">
        <v>269</v>
      </c>
      <c r="E32" s="65"/>
      <c r="F32" s="65"/>
      <c r="G32" s="65"/>
      <c r="H32" s="65"/>
    </row>
    <row r="44" spans="4:7" ht="18" thickBot="1" x14ac:dyDescent="0.35">
      <c r="D44" s="69" t="s">
        <v>373</v>
      </c>
    </row>
    <row r="45" spans="4:7" ht="15.75" thickTop="1" x14ac:dyDescent="0.25"/>
    <row r="46" spans="4:7" x14ac:dyDescent="0.25">
      <c r="E46" s="142" t="s">
        <v>357</v>
      </c>
      <c r="F46" s="142"/>
      <c r="G46" s="142"/>
    </row>
    <row r="47" spans="4:7" ht="15.75" thickBot="1" x14ac:dyDescent="0.3">
      <c r="E47" s="142"/>
      <c r="F47" s="142"/>
      <c r="G47" s="142"/>
    </row>
    <row r="48" spans="4:7" ht="16.5" thickTop="1" thickBot="1" x14ac:dyDescent="0.3">
      <c r="E48" s="90">
        <v>2024</v>
      </c>
      <c r="F48" s="90">
        <v>2025</v>
      </c>
      <c r="G48" s="90">
        <v>2026</v>
      </c>
    </row>
    <row r="49" spans="3:7" ht="15.75" thickTop="1" x14ac:dyDescent="0.25">
      <c r="C49" s="141" t="s">
        <v>358</v>
      </c>
      <c r="D49" s="8" t="s">
        <v>31</v>
      </c>
      <c r="E49">
        <v>889</v>
      </c>
      <c r="F49">
        <v>378</v>
      </c>
      <c r="G49">
        <v>361</v>
      </c>
    </row>
    <row r="50" spans="3:7" x14ac:dyDescent="0.25">
      <c r="C50" s="141"/>
      <c r="D50" s="8" t="s">
        <v>19</v>
      </c>
      <c r="E50">
        <v>605</v>
      </c>
      <c r="F50">
        <v>639</v>
      </c>
      <c r="G50">
        <v>958</v>
      </c>
    </row>
    <row r="51" spans="3:7" x14ac:dyDescent="0.25">
      <c r="C51" s="141"/>
      <c r="D51" s="8" t="s">
        <v>15</v>
      </c>
      <c r="E51">
        <v>231</v>
      </c>
      <c r="F51">
        <v>450</v>
      </c>
      <c r="G51">
        <v>222</v>
      </c>
    </row>
    <row r="52" spans="3:7" x14ac:dyDescent="0.25">
      <c r="C52" s="141"/>
      <c r="D52" s="8" t="s">
        <v>13</v>
      </c>
      <c r="E52">
        <v>935</v>
      </c>
      <c r="F52">
        <v>636</v>
      </c>
      <c r="G52">
        <v>171</v>
      </c>
    </row>
    <row r="53" spans="3:7" x14ac:dyDescent="0.25">
      <c r="C53" s="141"/>
      <c r="D53" s="8" t="s">
        <v>11</v>
      </c>
      <c r="E53">
        <v>514</v>
      </c>
      <c r="F53">
        <v>800</v>
      </c>
      <c r="G53">
        <v>440</v>
      </c>
    </row>
    <row r="54" spans="3:7" x14ac:dyDescent="0.25">
      <c r="C54" s="141"/>
      <c r="D54" s="8" t="s">
        <v>9</v>
      </c>
      <c r="E54">
        <v>977</v>
      </c>
      <c r="F54">
        <v>687</v>
      </c>
      <c r="G54">
        <v>769</v>
      </c>
    </row>
    <row r="55" spans="3:7" ht="15.75" thickBot="1" x14ac:dyDescent="0.3"/>
    <row r="56" spans="3:7" ht="16.5" thickTop="1" thickBot="1" x14ac:dyDescent="0.3">
      <c r="C56" s="90" t="s">
        <v>356</v>
      </c>
      <c r="D56" s="90" t="s">
        <v>359</v>
      </c>
    </row>
    <row r="57" spans="3:7" ht="15.75" thickTop="1" x14ac:dyDescent="0.25">
      <c r="C57" s="89" t="s">
        <v>13</v>
      </c>
      <c r="D57" s="89">
        <v>2026</v>
      </c>
    </row>
    <row r="58" spans="3:7" ht="15.75" thickBot="1" x14ac:dyDescent="0.3"/>
    <row r="59" spans="3:7" ht="38.25" customHeight="1" thickBot="1" x14ac:dyDescent="0.3">
      <c r="C59" s="34" t="s">
        <v>377</v>
      </c>
      <c r="D59" s="34" t="s">
        <v>378</v>
      </c>
      <c r="E59" s="34" t="s">
        <v>379</v>
      </c>
      <c r="F59" s="34" t="s">
        <v>297</v>
      </c>
      <c r="G59" s="34" t="s">
        <v>256</v>
      </c>
    </row>
    <row r="60" spans="3:7" x14ac:dyDescent="0.25">
      <c r="C60" s="65"/>
      <c r="D60" s="65"/>
      <c r="E60" s="65"/>
      <c r="F60" s="65"/>
      <c r="G60" s="65"/>
    </row>
    <row r="71" spans="1:7" ht="18" thickBot="1" x14ac:dyDescent="0.35">
      <c r="D71" s="69" t="s">
        <v>375</v>
      </c>
    </row>
    <row r="72" spans="1:7" ht="15.75" thickTop="1" x14ac:dyDescent="0.25"/>
    <row r="73" spans="1:7" ht="15.75" thickBot="1" x14ac:dyDescent="0.3"/>
    <row r="74" spans="1:7" ht="33.75" thickBot="1" x14ac:dyDescent="0.3">
      <c r="A74" s="80" t="s">
        <v>304</v>
      </c>
      <c r="B74" s="81" t="s">
        <v>79</v>
      </c>
      <c r="D74" s="34" t="s">
        <v>80</v>
      </c>
      <c r="E74" s="34" t="s">
        <v>70</v>
      </c>
      <c r="F74" s="34" t="s">
        <v>81</v>
      </c>
      <c r="G74" s="34" t="s">
        <v>256</v>
      </c>
    </row>
    <row r="75" spans="1:7" x14ac:dyDescent="0.25">
      <c r="A75" s="82">
        <v>-10</v>
      </c>
      <c r="B75" s="83" t="s">
        <v>73</v>
      </c>
      <c r="D75" s="39">
        <v>-25</v>
      </c>
      <c r="E75" s="7" t="str">
        <f>_xlfn.IFNA(LOOKUP(D75,TEMP_TABLE[Temperature],TEMP_TABLE[Description]),"Extremely Cold")</f>
        <v>Extremely Cold</v>
      </c>
      <c r="F75" s="7" t="str">
        <f>_xlfn.IFNA(VLOOKUP(D75,TEMP_TABLE[#All],2,TRUE),"Extremely Cold")</f>
        <v>Extremely Cold</v>
      </c>
      <c r="G75" s="77"/>
    </row>
    <row r="76" spans="1:7" x14ac:dyDescent="0.25">
      <c r="A76" s="82">
        <v>1</v>
      </c>
      <c r="B76" s="83" t="s">
        <v>74</v>
      </c>
    </row>
    <row r="77" spans="1:7" x14ac:dyDescent="0.25">
      <c r="A77" s="82">
        <v>12</v>
      </c>
      <c r="B77" s="83" t="s">
        <v>75</v>
      </c>
    </row>
    <row r="78" spans="1:7" x14ac:dyDescent="0.25">
      <c r="A78" s="82">
        <v>20</v>
      </c>
      <c r="B78" s="83" t="s">
        <v>76</v>
      </c>
    </row>
    <row r="79" spans="1:7" x14ac:dyDescent="0.25">
      <c r="A79" s="82">
        <v>27</v>
      </c>
      <c r="B79" s="83" t="s">
        <v>77</v>
      </c>
    </row>
    <row r="80" spans="1:7" x14ac:dyDescent="0.25">
      <c r="A80" s="84">
        <v>34</v>
      </c>
      <c r="B80" s="85" t="s">
        <v>78</v>
      </c>
    </row>
    <row r="88" spans="1:6" ht="15.75" thickBot="1" x14ac:dyDescent="0.3"/>
    <row r="89" spans="1:6" ht="33.75" thickBot="1" x14ac:dyDescent="0.3">
      <c r="A89" s="79" t="s">
        <v>79</v>
      </c>
      <c r="B89" s="78" t="s">
        <v>296</v>
      </c>
      <c r="E89" s="34" t="s">
        <v>296</v>
      </c>
      <c r="F89" s="34" t="s">
        <v>355</v>
      </c>
    </row>
    <row r="90" spans="1:6" x14ac:dyDescent="0.25">
      <c r="A90" s="73" t="s">
        <v>283</v>
      </c>
      <c r="B90" s="74">
        <v>1</v>
      </c>
      <c r="E90" s="72">
        <v>50</v>
      </c>
      <c r="F90" s="65"/>
    </row>
    <row r="91" spans="1:6" x14ac:dyDescent="0.25">
      <c r="A91" s="73" t="s">
        <v>284</v>
      </c>
      <c r="B91" s="74">
        <v>5</v>
      </c>
    </row>
    <row r="92" spans="1:6" x14ac:dyDescent="0.25">
      <c r="A92" s="73" t="s">
        <v>285</v>
      </c>
      <c r="B92" s="74">
        <v>11</v>
      </c>
    </row>
    <row r="93" spans="1:6" x14ac:dyDescent="0.25">
      <c r="A93" s="73" t="s">
        <v>286</v>
      </c>
      <c r="B93" s="74">
        <v>19</v>
      </c>
    </row>
    <row r="94" spans="1:6" x14ac:dyDescent="0.25">
      <c r="A94" s="73" t="s">
        <v>287</v>
      </c>
      <c r="B94" s="74">
        <v>28</v>
      </c>
    </row>
    <row r="95" spans="1:6" x14ac:dyDescent="0.25">
      <c r="A95" s="73" t="s">
        <v>288</v>
      </c>
      <c r="B95" s="74">
        <v>38</v>
      </c>
    </row>
    <row r="96" spans="1:6" x14ac:dyDescent="0.25">
      <c r="A96" s="73" t="s">
        <v>289</v>
      </c>
      <c r="B96" s="74">
        <v>49</v>
      </c>
    </row>
    <row r="97" spans="1:4" x14ac:dyDescent="0.25">
      <c r="A97" s="73" t="s">
        <v>290</v>
      </c>
      <c r="B97" s="74">
        <v>61</v>
      </c>
    </row>
    <row r="98" spans="1:4" x14ac:dyDescent="0.25">
      <c r="A98" s="73" t="s">
        <v>291</v>
      </c>
      <c r="B98" s="74">
        <v>74</v>
      </c>
    </row>
    <row r="99" spans="1:4" x14ac:dyDescent="0.25">
      <c r="A99" s="73" t="s">
        <v>292</v>
      </c>
      <c r="B99" s="74">
        <v>88</v>
      </c>
    </row>
    <row r="100" spans="1:4" x14ac:dyDescent="0.25">
      <c r="A100" s="73" t="s">
        <v>293</v>
      </c>
      <c r="B100" s="74">
        <v>102</v>
      </c>
    </row>
    <row r="101" spans="1:4" x14ac:dyDescent="0.25">
      <c r="A101" s="73" t="s">
        <v>294</v>
      </c>
      <c r="B101" s="74">
        <v>117</v>
      </c>
    </row>
    <row r="102" spans="1:4" x14ac:dyDescent="0.25">
      <c r="A102" s="75" t="s">
        <v>295</v>
      </c>
      <c r="B102" s="76">
        <v>200</v>
      </c>
    </row>
    <row r="110" spans="1:4" ht="18" thickBot="1" x14ac:dyDescent="0.35">
      <c r="D110" s="69" t="s">
        <v>376</v>
      </c>
    </row>
    <row r="111" spans="1:4" ht="15.75" thickTop="1" x14ac:dyDescent="0.25"/>
    <row r="112" spans="1:4" x14ac:dyDescent="0.25">
      <c r="B112" s="8"/>
    </row>
    <row r="113" spans="1:8" ht="15.75" thickBot="1" x14ac:dyDescent="0.3"/>
    <row r="114" spans="1:8" ht="34.5" thickTop="1" thickBot="1" x14ac:dyDescent="0.3">
      <c r="A114" s="54" t="s">
        <v>201</v>
      </c>
      <c r="B114" s="54" t="s">
        <v>353</v>
      </c>
      <c r="E114" s="34" t="s">
        <v>201</v>
      </c>
      <c r="F114" s="34" t="s">
        <v>81</v>
      </c>
      <c r="G114" s="34" t="s">
        <v>256</v>
      </c>
      <c r="H114" s="34" t="s">
        <v>297</v>
      </c>
    </row>
    <row r="115" spans="1:8" ht="15.75" thickTop="1" x14ac:dyDescent="0.25">
      <c r="A115" s="70" t="s">
        <v>258</v>
      </c>
      <c r="B115" s="71" t="s">
        <v>259</v>
      </c>
      <c r="E115" s="7" t="s">
        <v>458</v>
      </c>
      <c r="F115" s="65"/>
      <c r="G115" s="65"/>
      <c r="H115" s="65"/>
    </row>
    <row r="116" spans="1:8" x14ac:dyDescent="0.25">
      <c r="A116" s="70" t="s">
        <v>260</v>
      </c>
      <c r="B116" s="71" t="s">
        <v>261</v>
      </c>
    </row>
    <row r="117" spans="1:8" x14ac:dyDescent="0.25">
      <c r="A117" s="70" t="s">
        <v>262</v>
      </c>
      <c r="B117" s="71" t="s">
        <v>263</v>
      </c>
    </row>
    <row r="118" spans="1:8" x14ac:dyDescent="0.25">
      <c r="A118" s="70" t="s">
        <v>264</v>
      </c>
      <c r="B118" s="71" t="s">
        <v>265</v>
      </c>
    </row>
    <row r="119" spans="1:8" x14ac:dyDescent="0.25">
      <c r="A119" s="70" t="s">
        <v>266</v>
      </c>
      <c r="B119" s="71" t="s">
        <v>267</v>
      </c>
    </row>
    <row r="120" spans="1:8" x14ac:dyDescent="0.25">
      <c r="A120" s="70" t="s">
        <v>268</v>
      </c>
      <c r="B120" s="71" t="s">
        <v>269</v>
      </c>
    </row>
    <row r="121" spans="1:8" x14ac:dyDescent="0.25">
      <c r="A121" s="70" t="s">
        <v>270</v>
      </c>
      <c r="B121" s="71" t="s">
        <v>271</v>
      </c>
    </row>
    <row r="122" spans="1:8" x14ac:dyDescent="0.25">
      <c r="A122" s="70" t="s">
        <v>272</v>
      </c>
      <c r="B122" s="71" t="s">
        <v>273</v>
      </c>
    </row>
    <row r="123" spans="1:8" x14ac:dyDescent="0.25">
      <c r="A123" s="70" t="s">
        <v>274</v>
      </c>
      <c r="B123" s="71" t="s">
        <v>275</v>
      </c>
    </row>
    <row r="124" spans="1:8" x14ac:dyDescent="0.25">
      <c r="A124" s="70" t="s">
        <v>276</v>
      </c>
      <c r="B124" s="71" t="s">
        <v>277</v>
      </c>
    </row>
    <row r="125" spans="1:8" x14ac:dyDescent="0.25">
      <c r="A125" s="70" t="s">
        <v>205</v>
      </c>
      <c r="B125" s="71" t="s">
        <v>278</v>
      </c>
    </row>
    <row r="126" spans="1:8" x14ac:dyDescent="0.25">
      <c r="A126" s="70" t="s">
        <v>279</v>
      </c>
      <c r="B126" s="71" t="s">
        <v>280</v>
      </c>
    </row>
    <row r="127" spans="1:8" x14ac:dyDescent="0.25">
      <c r="A127" s="70" t="s">
        <v>281</v>
      </c>
      <c r="B127" s="71" t="s">
        <v>282</v>
      </c>
    </row>
  </sheetData>
  <mergeCells count="2">
    <mergeCell ref="C49:C54"/>
    <mergeCell ref="E46:G47"/>
  </mergeCells>
  <dataValidations disablePrompts="1" count="3">
    <dataValidation type="list" allowBlank="1" showInputMessage="1" showErrorMessage="1" sqref="D7 D32" xr:uid="{16E21609-8197-47F0-8857-BC60419FF91F}">
      <formula1>$B$7:$B$19</formula1>
    </dataValidation>
    <dataValidation type="list" allowBlank="1" showInputMessage="1" showErrorMessage="1" sqref="C57" xr:uid="{9F582601-AAF5-4F82-8CA3-5812DA90D865}">
      <formula1>$D$49:$D$54</formula1>
    </dataValidation>
    <dataValidation type="list" allowBlank="1" showInputMessage="1" showErrorMessage="1" sqref="D57" xr:uid="{0A045EE8-47C4-4614-979C-6B51FCB2D625}">
      <formula1>$E$48:$G$48</formula1>
    </dataValidation>
  </dataValidations>
  <pageMargins left="0.7" right="0.7" top="0.75" bottom="0.75" header="0.3" footer="0.3"/>
  <drawing r:id="rId1"/>
  <tableParts count="2">
    <tablePart r:id="rId2"/>
    <tablePart r:id="rId3"/>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F88B0-BE2A-40C4-A441-A739A8406DF5}">
  <dimension ref="A2:N124"/>
  <sheetViews>
    <sheetView zoomScale="205" zoomScaleNormal="205" workbookViewId="0"/>
  </sheetViews>
  <sheetFormatPr defaultRowHeight="15" x14ac:dyDescent="0.25"/>
  <cols>
    <col min="1" max="1" width="14.140625" customWidth="1"/>
    <col min="2" max="2" width="11.7109375" customWidth="1"/>
    <col min="3" max="3" width="11.140625" customWidth="1"/>
    <col min="4" max="4" width="11" customWidth="1"/>
    <col min="5" max="5" width="9.7109375" customWidth="1"/>
    <col min="6" max="9" width="12.28515625" customWidth="1"/>
  </cols>
  <sheetData>
    <row r="2" spans="1:8" ht="20.25" thickBot="1" x14ac:dyDescent="0.35">
      <c r="D2" s="32" t="s">
        <v>354</v>
      </c>
      <c r="E2" s="8"/>
      <c r="F2" s="8"/>
      <c r="G2" s="8"/>
      <c r="H2" s="8"/>
    </row>
    <row r="3" spans="1:8" ht="15.75" thickTop="1" x14ac:dyDescent="0.25"/>
    <row r="4" spans="1:8" ht="18" thickBot="1" x14ac:dyDescent="0.35">
      <c r="D4" s="69" t="s">
        <v>380</v>
      </c>
    </row>
    <row r="5" spans="1:8" ht="16.5" thickTop="1" thickBot="1" x14ac:dyDescent="0.3"/>
    <row r="6" spans="1:8" ht="34.5" thickTop="1" thickBot="1" x14ac:dyDescent="0.3">
      <c r="A6" s="54" t="s">
        <v>201</v>
      </c>
      <c r="B6" s="54" t="s">
        <v>353</v>
      </c>
      <c r="D6" s="34" t="s">
        <v>352</v>
      </c>
      <c r="E6" s="34" t="s">
        <v>254</v>
      </c>
      <c r="F6" s="34" t="s">
        <v>255</v>
      </c>
      <c r="G6" s="34" t="s">
        <v>297</v>
      </c>
      <c r="H6" s="34" t="s">
        <v>256</v>
      </c>
    </row>
    <row r="7" spans="1:8" ht="15.75" thickTop="1" x14ac:dyDescent="0.25">
      <c r="A7" s="70" t="s">
        <v>258</v>
      </c>
      <c r="B7" s="71" t="s">
        <v>259</v>
      </c>
      <c r="D7" s="48" t="s">
        <v>275</v>
      </c>
      <c r="E7" s="65">
        <f>MATCH(D7,B7:B19,0)</f>
        <v>9</v>
      </c>
      <c r="F7" s="65" t="str" cm="1">
        <f t="array" ref="F7">INDEX(A7:A19,E7)</f>
        <v>India</v>
      </c>
      <c r="G7" s="65" t="str">
        <f>INDEX(A7:A19,MATCH(D7,B7:B19,0))</f>
        <v>India</v>
      </c>
      <c r="H7" s="65" t="str">
        <f>_xlfn.XLOOKUP(D7,B7:B19,A7:A19,,0)</f>
        <v>India</v>
      </c>
    </row>
    <row r="8" spans="1:8" x14ac:dyDescent="0.25">
      <c r="A8" s="70" t="s">
        <v>260</v>
      </c>
      <c r="B8" s="71" t="s">
        <v>261</v>
      </c>
    </row>
    <row r="9" spans="1:8" x14ac:dyDescent="0.25">
      <c r="A9" s="70" t="s">
        <v>262</v>
      </c>
      <c r="B9" s="71" t="s">
        <v>263</v>
      </c>
    </row>
    <row r="10" spans="1:8" x14ac:dyDescent="0.25">
      <c r="A10" s="70" t="s">
        <v>264</v>
      </c>
      <c r="B10" s="71" t="s">
        <v>265</v>
      </c>
    </row>
    <row r="11" spans="1:8" x14ac:dyDescent="0.25">
      <c r="A11" s="70" t="s">
        <v>266</v>
      </c>
      <c r="B11" s="71" t="s">
        <v>267</v>
      </c>
    </row>
    <row r="12" spans="1:8" x14ac:dyDescent="0.25">
      <c r="A12" s="70" t="s">
        <v>268</v>
      </c>
      <c r="B12" s="71" t="s">
        <v>269</v>
      </c>
    </row>
    <row r="13" spans="1:8" x14ac:dyDescent="0.25">
      <c r="A13" s="70" t="s">
        <v>270</v>
      </c>
      <c r="B13" s="71" t="s">
        <v>271</v>
      </c>
    </row>
    <row r="14" spans="1:8" x14ac:dyDescent="0.25">
      <c r="A14" s="70" t="s">
        <v>272</v>
      </c>
      <c r="B14" s="71" t="s">
        <v>273</v>
      </c>
    </row>
    <row r="15" spans="1:8" x14ac:dyDescent="0.25">
      <c r="A15" s="70" t="s">
        <v>274</v>
      </c>
      <c r="B15" s="71" t="s">
        <v>275</v>
      </c>
    </row>
    <row r="16" spans="1:8" x14ac:dyDescent="0.25">
      <c r="A16" s="70" t="s">
        <v>276</v>
      </c>
      <c r="B16" s="71" t="s">
        <v>277</v>
      </c>
    </row>
    <row r="17" spans="1:14" x14ac:dyDescent="0.25">
      <c r="A17" s="70" t="s">
        <v>205</v>
      </c>
      <c r="B17" s="71" t="s">
        <v>278</v>
      </c>
    </row>
    <row r="18" spans="1:14" x14ac:dyDescent="0.25">
      <c r="A18" s="70" t="s">
        <v>279</v>
      </c>
      <c r="B18" s="71" t="s">
        <v>280</v>
      </c>
    </row>
    <row r="19" spans="1:14" x14ac:dyDescent="0.25">
      <c r="A19" s="70" t="s">
        <v>281</v>
      </c>
      <c r="B19" s="71" t="s">
        <v>282</v>
      </c>
    </row>
    <row r="26" spans="1:14" x14ac:dyDescent="0.25">
      <c r="A26" s="6" t="s">
        <v>201</v>
      </c>
      <c r="B26" s="7" t="s">
        <v>258</v>
      </c>
      <c r="C26" s="7" t="s">
        <v>260</v>
      </c>
      <c r="D26" s="7" t="s">
        <v>262</v>
      </c>
      <c r="E26" s="7" t="s">
        <v>264</v>
      </c>
      <c r="F26" s="7" t="s">
        <v>266</v>
      </c>
      <c r="G26" s="7" t="s">
        <v>268</v>
      </c>
      <c r="H26" s="7" t="s">
        <v>270</v>
      </c>
      <c r="I26" s="7" t="s">
        <v>272</v>
      </c>
      <c r="J26" s="7" t="s">
        <v>274</v>
      </c>
      <c r="K26" s="7" t="s">
        <v>276</v>
      </c>
      <c r="L26" s="7" t="s">
        <v>205</v>
      </c>
      <c r="M26" s="7" t="s">
        <v>279</v>
      </c>
      <c r="N26" s="7" t="s">
        <v>281</v>
      </c>
    </row>
    <row r="27" spans="1:14" x14ac:dyDescent="0.25">
      <c r="A27" s="6" t="s">
        <v>257</v>
      </c>
      <c r="B27" s="7" t="s">
        <v>259</v>
      </c>
      <c r="C27" s="7" t="s">
        <v>261</v>
      </c>
      <c r="D27" s="7" t="s">
        <v>263</v>
      </c>
      <c r="E27" s="7" t="s">
        <v>265</v>
      </c>
      <c r="F27" s="7" t="s">
        <v>267</v>
      </c>
      <c r="G27" s="7" t="s">
        <v>269</v>
      </c>
      <c r="H27" s="7" t="s">
        <v>271</v>
      </c>
      <c r="I27" s="7" t="s">
        <v>273</v>
      </c>
      <c r="J27" s="7" t="s">
        <v>275</v>
      </c>
      <c r="K27" s="7" t="s">
        <v>277</v>
      </c>
      <c r="L27" s="7" t="s">
        <v>278</v>
      </c>
      <c r="M27" s="7" t="s">
        <v>280</v>
      </c>
      <c r="N27" s="7" t="s">
        <v>282</v>
      </c>
    </row>
    <row r="30" spans="1:14" ht="15.75" thickBot="1" x14ac:dyDescent="0.3"/>
    <row r="31" spans="1:14" ht="33.75" thickBot="1" x14ac:dyDescent="0.3">
      <c r="D31" s="34" t="s">
        <v>352</v>
      </c>
      <c r="E31" s="34" t="s">
        <v>254</v>
      </c>
      <c r="F31" s="34" t="s">
        <v>255</v>
      </c>
      <c r="G31" s="34" t="s">
        <v>297</v>
      </c>
      <c r="H31" s="34" t="s">
        <v>256</v>
      </c>
    </row>
    <row r="32" spans="1:14" x14ac:dyDescent="0.25">
      <c r="D32" s="7" t="s">
        <v>278</v>
      </c>
      <c r="E32" s="65">
        <f>MATCH(D32,B27:N27,0)</f>
        <v>11</v>
      </c>
      <c r="F32" s="65" t="str" cm="1">
        <f t="array" ref="F32">INDEX(B26:N26,,E32)</f>
        <v>Canada</v>
      </c>
      <c r="G32" s="65" t="str" cm="1">
        <f t="array" ref="G32">INDEX(B26:N26,,MATCH(D32,B27:N27,0))</f>
        <v>Canada</v>
      </c>
      <c r="H32" s="65" t="str">
        <f>_xlfn.XLOOKUP(D32,B27:N27,B26:N26,,0)</f>
        <v>Canada</v>
      </c>
    </row>
    <row r="44" spans="4:7" ht="18" thickBot="1" x14ac:dyDescent="0.35">
      <c r="D44" s="69" t="s">
        <v>373</v>
      </c>
    </row>
    <row r="45" spans="4:7" ht="15.75" thickTop="1" x14ac:dyDescent="0.25"/>
    <row r="46" spans="4:7" x14ac:dyDescent="0.25">
      <c r="E46" s="142" t="s">
        <v>357</v>
      </c>
      <c r="F46" s="142"/>
      <c r="G46" s="142"/>
    </row>
    <row r="47" spans="4:7" ht="15.75" thickBot="1" x14ac:dyDescent="0.3">
      <c r="E47" s="142"/>
      <c r="F47" s="142"/>
      <c r="G47" s="142"/>
    </row>
    <row r="48" spans="4:7" ht="16.5" thickTop="1" thickBot="1" x14ac:dyDescent="0.3">
      <c r="E48" s="90">
        <v>2024</v>
      </c>
      <c r="F48" s="90">
        <v>2025</v>
      </c>
      <c r="G48" s="90">
        <v>2026</v>
      </c>
    </row>
    <row r="49" spans="3:7" ht="15.75" thickTop="1" x14ac:dyDescent="0.25">
      <c r="C49" s="141" t="s">
        <v>358</v>
      </c>
      <c r="D49" s="8" t="s">
        <v>31</v>
      </c>
      <c r="E49">
        <v>889</v>
      </c>
      <c r="F49">
        <v>378</v>
      </c>
      <c r="G49">
        <v>361</v>
      </c>
    </row>
    <row r="50" spans="3:7" x14ac:dyDescent="0.25">
      <c r="C50" s="141"/>
      <c r="D50" s="8" t="s">
        <v>19</v>
      </c>
      <c r="E50">
        <v>605</v>
      </c>
      <c r="F50">
        <v>639</v>
      </c>
      <c r="G50">
        <v>958</v>
      </c>
    </row>
    <row r="51" spans="3:7" x14ac:dyDescent="0.25">
      <c r="C51" s="141"/>
      <c r="D51" s="8" t="s">
        <v>15</v>
      </c>
      <c r="E51">
        <v>231</v>
      </c>
      <c r="F51">
        <v>450</v>
      </c>
      <c r="G51">
        <v>222</v>
      </c>
    </row>
    <row r="52" spans="3:7" x14ac:dyDescent="0.25">
      <c r="C52" s="141"/>
      <c r="D52" s="8" t="s">
        <v>13</v>
      </c>
      <c r="E52">
        <v>935</v>
      </c>
      <c r="F52">
        <v>636</v>
      </c>
      <c r="G52">
        <v>171</v>
      </c>
    </row>
    <row r="53" spans="3:7" x14ac:dyDescent="0.25">
      <c r="C53" s="141"/>
      <c r="D53" s="8" t="s">
        <v>11</v>
      </c>
      <c r="E53">
        <v>514</v>
      </c>
      <c r="F53">
        <v>800</v>
      </c>
      <c r="G53">
        <v>440</v>
      </c>
    </row>
    <row r="54" spans="3:7" x14ac:dyDescent="0.25">
      <c r="C54" s="141"/>
      <c r="D54" s="8" t="s">
        <v>9</v>
      </c>
      <c r="E54">
        <v>977</v>
      </c>
      <c r="F54">
        <v>687</v>
      </c>
      <c r="G54">
        <v>769</v>
      </c>
    </row>
    <row r="55" spans="3:7" ht="15.75" thickBot="1" x14ac:dyDescent="0.3"/>
    <row r="56" spans="3:7" ht="16.5" thickTop="1" thickBot="1" x14ac:dyDescent="0.3">
      <c r="C56" s="90" t="s">
        <v>356</v>
      </c>
      <c r="D56" s="90" t="s">
        <v>359</v>
      </c>
    </row>
    <row r="57" spans="3:7" ht="15.75" thickTop="1" x14ac:dyDescent="0.25">
      <c r="C57" s="89" t="s">
        <v>13</v>
      </c>
      <c r="D57" s="89">
        <v>2025</v>
      </c>
    </row>
    <row r="58" spans="3:7" ht="15.75" thickBot="1" x14ac:dyDescent="0.3"/>
    <row r="59" spans="3:7" ht="38.25" customHeight="1" thickBot="1" x14ac:dyDescent="0.3">
      <c r="C59" s="34" t="s">
        <v>377</v>
      </c>
      <c r="D59" s="34" t="s">
        <v>378</v>
      </c>
      <c r="E59" s="34" t="s">
        <v>379</v>
      </c>
      <c r="F59" s="34" t="s">
        <v>297</v>
      </c>
      <c r="G59" s="34" t="s">
        <v>256</v>
      </c>
    </row>
    <row r="60" spans="3:7" x14ac:dyDescent="0.25">
      <c r="C60" s="65">
        <f>MATCH(C57,D49:D54,0)</f>
        <v>4</v>
      </c>
      <c r="D60" s="65">
        <f>MATCH(D57,E48:G48,0)</f>
        <v>2</v>
      </c>
      <c r="E60" s="65" cm="1">
        <f t="array" ref="E60">INDEX(E49:G54,C60,D60)</f>
        <v>636</v>
      </c>
      <c r="F60" s="65">
        <f>INDEX(E49:G54,MATCH(C57,D49:D54,0),MATCH(D57,E48:G48,0))</f>
        <v>636</v>
      </c>
      <c r="G60" s="65" cm="1">
        <f t="array" ref="G60">_xlfn.XLOOKUP(C57, D49:D54, _xlfn.XLOOKUP(D57, E48:G48, E49:G54))</f>
        <v>636</v>
      </c>
    </row>
    <row r="62" spans="3:7" x14ac:dyDescent="0.25">
      <c r="C62" t="str">
        <f ca="1">_xlfn.FORMULATEXT(C60)</f>
        <v>=MATCH(C57,D49:D54,0)</v>
      </c>
      <c r="D62" t="str">
        <f t="shared" ref="D62:G62" ca="1" si="0">_xlfn.FORMULATEXT(D60)</f>
        <v>=MATCH(D57,E48:G48,0)</v>
      </c>
      <c r="E62" t="str">
        <f t="shared" ca="1" si="0"/>
        <v>=INDEX(E49:G54,C60,D60)</v>
      </c>
      <c r="F62" t="str">
        <f t="shared" ca="1" si="0"/>
        <v>=INDEX(E49:G54,MATCH(C57,D49:D54,0),MATCH(D57,E48:G48,0))</v>
      </c>
      <c r="G62" t="str">
        <f t="shared" ca="1" si="0"/>
        <v>=XLOOKUP(C57, D49:D54, XLOOKUP(D57, E48:G48, E49:G54))</v>
      </c>
    </row>
    <row r="71" spans="1:7" ht="18" thickBot="1" x14ac:dyDescent="0.35">
      <c r="D71" s="69" t="s">
        <v>375</v>
      </c>
    </row>
    <row r="72" spans="1:7" ht="15.75" thickTop="1" x14ac:dyDescent="0.25"/>
    <row r="73" spans="1:7" ht="15.75" thickBot="1" x14ac:dyDescent="0.3"/>
    <row r="74" spans="1:7" ht="33.75" thickBot="1" x14ac:dyDescent="0.3">
      <c r="A74" s="80" t="s">
        <v>304</v>
      </c>
      <c r="B74" s="81" t="s">
        <v>79</v>
      </c>
      <c r="D74" s="34" t="s">
        <v>80</v>
      </c>
      <c r="E74" s="34" t="s">
        <v>70</v>
      </c>
      <c r="F74" s="34" t="s">
        <v>81</v>
      </c>
      <c r="G74" s="34" t="s">
        <v>256</v>
      </c>
    </row>
    <row r="75" spans="1:7" x14ac:dyDescent="0.25">
      <c r="A75" s="82">
        <v>-10</v>
      </c>
      <c r="B75" s="83" t="s">
        <v>73</v>
      </c>
      <c r="D75" s="39">
        <v>25</v>
      </c>
      <c r="E75" s="7" t="str">
        <f>_xlfn.IFNA(LOOKUP(D75,TEMP_TABLE19[[#All],[Temperature]],TEMP_TABLE19[[#All],[Description]]),"Extremely Cold")</f>
        <v>Warm</v>
      </c>
      <c r="F75" s="7" t="str">
        <f>_xlfn.IFNA(VLOOKUP(D75,TEMP_TABLE19[#All],2,TRUE),"Extremely Cold")</f>
        <v>Warm</v>
      </c>
      <c r="G75" s="77" t="str" cm="1">
        <f t="array" ref="G75">_xlfn.XLOOKUP(D75,TEMP_TABLE19[[#All],[Temperature]],TEMP_TABLE19[[#All],[Description]],"Extremely cold",-1,1)</f>
        <v>Warm</v>
      </c>
    </row>
    <row r="76" spans="1:7" x14ac:dyDescent="0.25">
      <c r="A76" s="82">
        <v>1</v>
      </c>
      <c r="B76" s="83" t="s">
        <v>74</v>
      </c>
    </row>
    <row r="77" spans="1:7" x14ac:dyDescent="0.25">
      <c r="A77" s="82">
        <v>12</v>
      </c>
      <c r="B77" s="83" t="s">
        <v>75</v>
      </c>
    </row>
    <row r="78" spans="1:7" x14ac:dyDescent="0.25">
      <c r="A78" s="82">
        <v>20</v>
      </c>
      <c r="B78" s="83" t="s">
        <v>76</v>
      </c>
    </row>
    <row r="79" spans="1:7" x14ac:dyDescent="0.25">
      <c r="A79" s="82">
        <v>27</v>
      </c>
      <c r="B79" s="83" t="s">
        <v>77</v>
      </c>
    </row>
    <row r="80" spans="1:7" x14ac:dyDescent="0.25">
      <c r="A80" s="84">
        <v>34</v>
      </c>
      <c r="B80" s="85" t="s">
        <v>78</v>
      </c>
    </row>
    <row r="85" spans="1:6" ht="15.75" thickBot="1" x14ac:dyDescent="0.3"/>
    <row r="86" spans="1:6" ht="33.75" thickBot="1" x14ac:dyDescent="0.3">
      <c r="A86" s="79" t="s">
        <v>79</v>
      </c>
      <c r="B86" s="78" t="s">
        <v>296</v>
      </c>
      <c r="E86" s="34" t="s">
        <v>296</v>
      </c>
      <c r="F86" s="34" t="s">
        <v>355</v>
      </c>
    </row>
    <row r="87" spans="1:6" x14ac:dyDescent="0.25">
      <c r="A87" s="73" t="s">
        <v>283</v>
      </c>
      <c r="B87" s="74">
        <v>1</v>
      </c>
      <c r="E87" s="72">
        <v>50</v>
      </c>
      <c r="F87" s="65" t="str">
        <f>_xlfn.XLOOKUP(E87,B87:B99,A87:A99,,1,1)</f>
        <v>High Wind</v>
      </c>
    </row>
    <row r="88" spans="1:6" x14ac:dyDescent="0.25">
      <c r="A88" s="73" t="s">
        <v>284</v>
      </c>
      <c r="B88" s="74">
        <v>5</v>
      </c>
    </row>
    <row r="89" spans="1:6" x14ac:dyDescent="0.25">
      <c r="A89" s="73" t="s">
        <v>285</v>
      </c>
      <c r="B89" s="74">
        <v>11</v>
      </c>
    </row>
    <row r="90" spans="1:6" x14ac:dyDescent="0.25">
      <c r="A90" s="73" t="s">
        <v>286</v>
      </c>
      <c r="B90" s="74">
        <v>19</v>
      </c>
    </row>
    <row r="91" spans="1:6" x14ac:dyDescent="0.25">
      <c r="A91" s="73" t="s">
        <v>287</v>
      </c>
      <c r="B91" s="74">
        <v>28</v>
      </c>
    </row>
    <row r="92" spans="1:6" x14ac:dyDescent="0.25">
      <c r="A92" s="73" t="s">
        <v>288</v>
      </c>
      <c r="B92" s="74">
        <v>38</v>
      </c>
    </row>
    <row r="93" spans="1:6" x14ac:dyDescent="0.25">
      <c r="A93" s="73" t="s">
        <v>289</v>
      </c>
      <c r="B93" s="74">
        <v>49</v>
      </c>
    </row>
    <row r="94" spans="1:6" x14ac:dyDescent="0.25">
      <c r="A94" s="73" t="s">
        <v>290</v>
      </c>
      <c r="B94" s="74">
        <v>61</v>
      </c>
    </row>
    <row r="95" spans="1:6" x14ac:dyDescent="0.25">
      <c r="A95" s="73" t="s">
        <v>291</v>
      </c>
      <c r="B95" s="74">
        <v>74</v>
      </c>
    </row>
    <row r="96" spans="1:6" x14ac:dyDescent="0.25">
      <c r="A96" s="73" t="s">
        <v>292</v>
      </c>
      <c r="B96" s="74">
        <v>88</v>
      </c>
    </row>
    <row r="97" spans="1:8" x14ac:dyDescent="0.25">
      <c r="A97" s="73" t="s">
        <v>293</v>
      </c>
      <c r="B97" s="74">
        <v>102</v>
      </c>
    </row>
    <row r="98" spans="1:8" x14ac:dyDescent="0.25">
      <c r="A98" s="73" t="s">
        <v>294</v>
      </c>
      <c r="B98" s="74">
        <v>117</v>
      </c>
    </row>
    <row r="99" spans="1:8" x14ac:dyDescent="0.25">
      <c r="A99" s="75" t="s">
        <v>295</v>
      </c>
      <c r="B99" s="76">
        <v>200</v>
      </c>
    </row>
    <row r="107" spans="1:8" ht="18" thickBot="1" x14ac:dyDescent="0.35">
      <c r="D107" s="69" t="s">
        <v>376</v>
      </c>
    </row>
    <row r="108" spans="1:8" ht="15.75" thickTop="1" x14ac:dyDescent="0.25"/>
    <row r="109" spans="1:8" x14ac:dyDescent="0.25">
      <c r="B109" s="8"/>
    </row>
    <row r="110" spans="1:8" ht="15.75" thickBot="1" x14ac:dyDescent="0.3"/>
    <row r="111" spans="1:8" ht="34.5" thickTop="1" thickBot="1" x14ac:dyDescent="0.3">
      <c r="A111" s="54" t="s">
        <v>201</v>
      </c>
      <c r="B111" s="54" t="s">
        <v>353</v>
      </c>
      <c r="E111" s="34" t="s">
        <v>201</v>
      </c>
      <c r="F111" s="34" t="s">
        <v>81</v>
      </c>
      <c r="G111" s="34" t="s">
        <v>256</v>
      </c>
      <c r="H111" s="34" t="s">
        <v>297</v>
      </c>
    </row>
    <row r="112" spans="1:8" ht="15.75" thickTop="1" x14ac:dyDescent="0.25">
      <c r="A112" s="70" t="s">
        <v>258</v>
      </c>
      <c r="B112" s="71" t="s">
        <v>259</v>
      </c>
      <c r="E112" s="7" t="s">
        <v>298</v>
      </c>
      <c r="F112" s="65" t="str">
        <f>VLOOKUP(E112,A112:B124,2,0)</f>
        <v>CHN</v>
      </c>
      <c r="G112" s="65" t="str">
        <f>_xlfn.XLOOKUP("*"&amp;E112&amp;"*",A112:A124,B112:B124,"Not Found",2,1)</f>
        <v>TWN</v>
      </c>
      <c r="H112" s="65" t="str">
        <f>_xlfn.IFNA(VLOOKUP(E112,A112:B124,2,0),_xlfn.XLOOKUP("*"&amp;E112&amp;"*",A112:A124,B112:B124,"NOT FOUND",2))</f>
        <v>CHN</v>
      </c>
    </row>
    <row r="113" spans="1:2" x14ac:dyDescent="0.25">
      <c r="A113" s="70" t="s">
        <v>260</v>
      </c>
      <c r="B113" s="71" t="s">
        <v>261</v>
      </c>
    </row>
    <row r="114" spans="1:2" x14ac:dyDescent="0.25">
      <c r="A114" s="70" t="s">
        <v>262</v>
      </c>
      <c r="B114" s="71" t="s">
        <v>263</v>
      </c>
    </row>
    <row r="115" spans="1:2" x14ac:dyDescent="0.25">
      <c r="A115" s="70" t="s">
        <v>264</v>
      </c>
      <c r="B115" s="71" t="s">
        <v>265</v>
      </c>
    </row>
    <row r="116" spans="1:2" x14ac:dyDescent="0.25">
      <c r="A116" s="70" t="s">
        <v>266</v>
      </c>
      <c r="B116" s="71" t="s">
        <v>267</v>
      </c>
    </row>
    <row r="117" spans="1:2" x14ac:dyDescent="0.25">
      <c r="A117" s="70" t="s">
        <v>268</v>
      </c>
      <c r="B117" s="71" t="s">
        <v>269</v>
      </c>
    </row>
    <row r="118" spans="1:2" x14ac:dyDescent="0.25">
      <c r="A118" s="70" t="s">
        <v>270</v>
      </c>
      <c r="B118" s="71" t="s">
        <v>271</v>
      </c>
    </row>
    <row r="119" spans="1:2" x14ac:dyDescent="0.25">
      <c r="A119" s="70" t="s">
        <v>272</v>
      </c>
      <c r="B119" s="71" t="s">
        <v>273</v>
      </c>
    </row>
    <row r="120" spans="1:2" x14ac:dyDescent="0.25">
      <c r="A120" s="70" t="s">
        <v>274</v>
      </c>
      <c r="B120" s="71" t="s">
        <v>275</v>
      </c>
    </row>
    <row r="121" spans="1:2" x14ac:dyDescent="0.25">
      <c r="A121" s="70" t="s">
        <v>276</v>
      </c>
      <c r="B121" s="71" t="s">
        <v>277</v>
      </c>
    </row>
    <row r="122" spans="1:2" x14ac:dyDescent="0.25">
      <c r="A122" s="70" t="s">
        <v>205</v>
      </c>
      <c r="B122" s="71" t="s">
        <v>278</v>
      </c>
    </row>
    <row r="123" spans="1:2" x14ac:dyDescent="0.25">
      <c r="A123" s="70" t="s">
        <v>279</v>
      </c>
      <c r="B123" s="71" t="s">
        <v>280</v>
      </c>
    </row>
    <row r="124" spans="1:2" x14ac:dyDescent="0.25">
      <c r="A124" s="70" t="s">
        <v>281</v>
      </c>
      <c r="B124" s="71" t="s">
        <v>282</v>
      </c>
    </row>
  </sheetData>
  <mergeCells count="2">
    <mergeCell ref="E46:G47"/>
    <mergeCell ref="C49:C54"/>
  </mergeCells>
  <dataValidations count="3">
    <dataValidation type="list" allowBlank="1" showInputMessage="1" showErrorMessage="1" sqref="D57" xr:uid="{D493120C-724B-4CC7-BDDB-0BDDA1D2D8AF}">
      <formula1>$E$48:$G$48</formula1>
    </dataValidation>
    <dataValidation type="list" allowBlank="1" showInputMessage="1" showErrorMessage="1" sqref="C57" xr:uid="{4D4ECA52-948F-4997-B4C3-E7C6A231F73B}">
      <formula1>$D$49:$D$54</formula1>
    </dataValidation>
    <dataValidation type="list" allowBlank="1" showInputMessage="1" showErrorMessage="1" sqref="D7 D32" xr:uid="{42011927-6089-46C4-A9F7-939C9BAB86AD}">
      <formula1>$B$7:$B$19</formula1>
    </dataValidation>
  </dataValidations>
  <pageMargins left="0.7" right="0.7" top="0.75" bottom="0.75" header="0.3" footer="0.3"/>
  <drawing r:id="rId1"/>
  <tableParts count="2">
    <tablePart r:id="rId2"/>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ACEDE-D0D1-4BD0-B5F3-A6EC4B4AC2F7}">
  <dimension ref="A1:M66"/>
  <sheetViews>
    <sheetView zoomScale="205" zoomScaleNormal="205" workbookViewId="0"/>
  </sheetViews>
  <sheetFormatPr defaultRowHeight="15" x14ac:dyDescent="0.25"/>
  <cols>
    <col min="1" max="1" width="9.42578125" customWidth="1"/>
    <col min="2" max="2" width="16.5703125" customWidth="1"/>
    <col min="3" max="3" width="12" customWidth="1"/>
    <col min="4" max="4" width="5.28515625" customWidth="1"/>
    <col min="5" max="5" width="17" customWidth="1"/>
    <col min="6" max="6" width="13" customWidth="1"/>
    <col min="7" max="7" width="4.5703125" customWidth="1"/>
    <col min="8" max="8" width="16.7109375" customWidth="1"/>
    <col min="9" max="9" width="12.42578125" customWidth="1"/>
    <col min="10" max="10" width="13.140625" customWidth="1"/>
    <col min="11" max="11" width="12" customWidth="1"/>
    <col min="12" max="12" width="15.140625" bestFit="1" customWidth="1"/>
  </cols>
  <sheetData>
    <row r="1" spans="2:9" ht="20.25" thickBot="1" x14ac:dyDescent="0.35">
      <c r="B1" s="32" t="s">
        <v>382</v>
      </c>
    </row>
    <row r="2" spans="2:9" ht="18.75" thickTop="1" thickBot="1" x14ac:dyDescent="0.35">
      <c r="B2" s="69" t="s">
        <v>360</v>
      </c>
    </row>
    <row r="3" spans="2:9" ht="15.75" thickTop="1" x14ac:dyDescent="0.25"/>
    <row r="4" spans="2:9" ht="15.75" thickBot="1" x14ac:dyDescent="0.3">
      <c r="B4" s="35" t="s">
        <v>384</v>
      </c>
      <c r="E4" s="35" t="s">
        <v>385</v>
      </c>
      <c r="H4" s="35" t="s">
        <v>386</v>
      </c>
    </row>
    <row r="5" spans="2:9" x14ac:dyDescent="0.25">
      <c r="B5" t="s">
        <v>381</v>
      </c>
      <c r="C5" t="s">
        <v>204</v>
      </c>
      <c r="E5" t="s">
        <v>381</v>
      </c>
      <c r="F5" t="s">
        <v>204</v>
      </c>
      <c r="H5" t="s">
        <v>381</v>
      </c>
      <c r="I5" t="s">
        <v>204</v>
      </c>
    </row>
    <row r="6" spans="2:9" x14ac:dyDescent="0.25">
      <c r="B6" t="s">
        <v>158</v>
      </c>
      <c r="C6">
        <v>578</v>
      </c>
      <c r="E6" t="s">
        <v>158</v>
      </c>
      <c r="F6">
        <v>824</v>
      </c>
      <c r="H6" t="s">
        <v>158</v>
      </c>
      <c r="I6">
        <v>198</v>
      </c>
    </row>
    <row r="7" spans="2:9" x14ac:dyDescent="0.25">
      <c r="B7" t="s">
        <v>148</v>
      </c>
      <c r="C7">
        <v>696</v>
      </c>
      <c r="E7" t="s">
        <v>148</v>
      </c>
      <c r="F7">
        <v>888</v>
      </c>
      <c r="H7" t="s">
        <v>148</v>
      </c>
      <c r="I7">
        <v>318</v>
      </c>
    </row>
    <row r="8" spans="2:9" x14ac:dyDescent="0.25">
      <c r="B8" t="s">
        <v>137</v>
      </c>
      <c r="C8">
        <v>605</v>
      </c>
      <c r="E8" t="s">
        <v>137</v>
      </c>
      <c r="F8">
        <v>589</v>
      </c>
      <c r="H8" t="s">
        <v>137</v>
      </c>
      <c r="I8">
        <v>585</v>
      </c>
    </row>
    <row r="9" spans="2:9" x14ac:dyDescent="0.25">
      <c r="B9" t="s">
        <v>158</v>
      </c>
      <c r="C9">
        <v>782</v>
      </c>
      <c r="E9" t="s">
        <v>158</v>
      </c>
      <c r="F9">
        <v>846</v>
      </c>
      <c r="H9" t="s">
        <v>158</v>
      </c>
      <c r="I9">
        <v>854</v>
      </c>
    </row>
    <row r="10" spans="2:9" x14ac:dyDescent="0.25">
      <c r="B10" t="s">
        <v>160</v>
      </c>
      <c r="C10">
        <v>700</v>
      </c>
      <c r="E10" t="s">
        <v>160</v>
      </c>
      <c r="F10">
        <v>249</v>
      </c>
      <c r="H10" t="s">
        <v>160</v>
      </c>
      <c r="I10">
        <v>936</v>
      </c>
    </row>
    <row r="11" spans="2:9" x14ac:dyDescent="0.25">
      <c r="B11" t="s">
        <v>116</v>
      </c>
      <c r="C11">
        <v>776</v>
      </c>
      <c r="E11" t="s">
        <v>116</v>
      </c>
      <c r="F11">
        <v>339</v>
      </c>
      <c r="H11" t="s">
        <v>116</v>
      </c>
      <c r="I11">
        <v>957</v>
      </c>
    </row>
    <row r="12" spans="2:9" x14ac:dyDescent="0.25">
      <c r="B12" t="s">
        <v>133</v>
      </c>
      <c r="C12">
        <v>403</v>
      </c>
      <c r="E12" t="s">
        <v>133</v>
      </c>
      <c r="F12">
        <v>840</v>
      </c>
      <c r="H12" t="s">
        <v>133</v>
      </c>
      <c r="I12">
        <v>746</v>
      </c>
    </row>
    <row r="13" spans="2:9" x14ac:dyDescent="0.25">
      <c r="B13" t="s">
        <v>143</v>
      </c>
      <c r="C13">
        <v>905</v>
      </c>
      <c r="E13" t="s">
        <v>143</v>
      </c>
      <c r="F13">
        <v>655</v>
      </c>
      <c r="H13" t="s">
        <v>143</v>
      </c>
      <c r="I13">
        <v>926</v>
      </c>
    </row>
    <row r="16" spans="2:9" ht="15.75" thickBot="1" x14ac:dyDescent="0.3"/>
    <row r="17" spans="1:11" ht="22.5" customHeight="1" thickTop="1" thickBot="1" x14ac:dyDescent="0.3">
      <c r="B17" s="54" t="s">
        <v>381</v>
      </c>
      <c r="C17" s="54" t="s">
        <v>383</v>
      </c>
      <c r="E17" s="34" t="s">
        <v>355</v>
      </c>
    </row>
    <row r="18" spans="1:11" ht="15.75" thickTop="1" x14ac:dyDescent="0.25">
      <c r="B18" s="70" t="s">
        <v>116</v>
      </c>
      <c r="C18" s="71" t="s">
        <v>197</v>
      </c>
      <c r="E18" s="65"/>
    </row>
    <row r="29" spans="1:11" ht="18" thickBot="1" x14ac:dyDescent="0.35">
      <c r="B29" s="69" t="s">
        <v>387</v>
      </c>
    </row>
    <row r="30" spans="1:11" ht="15.75" thickTop="1" x14ac:dyDescent="0.25"/>
    <row r="31" spans="1:11" ht="15.75" thickBot="1" x14ac:dyDescent="0.3">
      <c r="A31" s="35" t="s">
        <v>388</v>
      </c>
      <c r="E31" s="35" t="s">
        <v>390</v>
      </c>
      <c r="H31" s="35" t="s">
        <v>389</v>
      </c>
    </row>
    <row r="32" spans="1:11" x14ac:dyDescent="0.25">
      <c r="A32" t="s">
        <v>391</v>
      </c>
      <c r="B32" t="s">
        <v>392</v>
      </c>
      <c r="C32" t="s">
        <v>393</v>
      </c>
      <c r="E32" t="s">
        <v>391</v>
      </c>
      <c r="F32" t="s">
        <v>393</v>
      </c>
      <c r="H32" t="s">
        <v>391</v>
      </c>
      <c r="I32" t="s">
        <v>392</v>
      </c>
      <c r="J32" t="s">
        <v>394</v>
      </c>
      <c r="K32" t="s">
        <v>393</v>
      </c>
    </row>
    <row r="33" spans="1:11" x14ac:dyDescent="0.25">
      <c r="A33" t="s">
        <v>90</v>
      </c>
      <c r="B33" t="s">
        <v>429</v>
      </c>
      <c r="C33" t="s">
        <v>441</v>
      </c>
      <c r="E33" t="s">
        <v>397</v>
      </c>
      <c r="F33" t="s">
        <v>441</v>
      </c>
      <c r="H33" t="s">
        <v>409</v>
      </c>
      <c r="I33" t="s">
        <v>419</v>
      </c>
      <c r="J33" t="s">
        <v>30</v>
      </c>
      <c r="K33" t="s">
        <v>441</v>
      </c>
    </row>
    <row r="34" spans="1:11" x14ac:dyDescent="0.25">
      <c r="A34" t="s">
        <v>93</v>
      </c>
      <c r="B34" t="s">
        <v>430</v>
      </c>
      <c r="C34" t="s">
        <v>53</v>
      </c>
      <c r="E34" t="s">
        <v>398</v>
      </c>
      <c r="F34" t="s">
        <v>443</v>
      </c>
      <c r="H34" t="s">
        <v>410</v>
      </c>
      <c r="I34" t="s">
        <v>420</v>
      </c>
      <c r="J34" t="s">
        <v>26</v>
      </c>
      <c r="K34" t="s">
        <v>442</v>
      </c>
    </row>
    <row r="35" spans="1:11" x14ac:dyDescent="0.25">
      <c r="A35" t="s">
        <v>94</v>
      </c>
      <c r="B35" t="s">
        <v>431</v>
      </c>
      <c r="C35" t="s">
        <v>53</v>
      </c>
      <c r="E35" t="s">
        <v>399</v>
      </c>
      <c r="F35" t="s">
        <v>445</v>
      </c>
      <c r="H35" t="s">
        <v>411</v>
      </c>
      <c r="I35" t="s">
        <v>421</v>
      </c>
      <c r="J35" t="s">
        <v>28</v>
      </c>
      <c r="K35" t="s">
        <v>53</v>
      </c>
    </row>
    <row r="36" spans="1:11" x14ac:dyDescent="0.25">
      <c r="A36" t="s">
        <v>47</v>
      </c>
      <c r="B36" t="s">
        <v>432</v>
      </c>
      <c r="C36" t="s">
        <v>445</v>
      </c>
      <c r="E36" t="s">
        <v>400</v>
      </c>
      <c r="F36" t="s">
        <v>446</v>
      </c>
      <c r="H36" t="s">
        <v>412</v>
      </c>
      <c r="I36" t="s">
        <v>422</v>
      </c>
      <c r="J36" t="s">
        <v>24</v>
      </c>
      <c r="K36" t="s">
        <v>53</v>
      </c>
    </row>
    <row r="37" spans="1:11" x14ac:dyDescent="0.25">
      <c r="A37" t="s">
        <v>51</v>
      </c>
      <c r="B37" t="s">
        <v>433</v>
      </c>
      <c r="C37" t="s">
        <v>441</v>
      </c>
      <c r="E37" t="s">
        <v>401</v>
      </c>
      <c r="F37" t="s">
        <v>441</v>
      </c>
      <c r="H37" t="s">
        <v>413</v>
      </c>
      <c r="I37" t="s">
        <v>423</v>
      </c>
      <c r="J37" t="s">
        <v>22</v>
      </c>
      <c r="K37" t="s">
        <v>441</v>
      </c>
    </row>
    <row r="38" spans="1:11" x14ac:dyDescent="0.25">
      <c r="A38" t="s">
        <v>48</v>
      </c>
      <c r="B38" t="s">
        <v>434</v>
      </c>
      <c r="C38" t="s">
        <v>441</v>
      </c>
      <c r="E38" t="s">
        <v>402</v>
      </c>
      <c r="F38" t="s">
        <v>443</v>
      </c>
      <c r="H38" t="s">
        <v>414</v>
      </c>
      <c r="I38" t="s">
        <v>424</v>
      </c>
      <c r="J38" t="s">
        <v>18</v>
      </c>
      <c r="K38" t="s">
        <v>442</v>
      </c>
    </row>
    <row r="39" spans="1:11" x14ac:dyDescent="0.25">
      <c r="A39" t="s">
        <v>91</v>
      </c>
      <c r="B39" t="s">
        <v>435</v>
      </c>
      <c r="C39" t="s">
        <v>442</v>
      </c>
      <c r="E39" t="s">
        <v>403</v>
      </c>
      <c r="F39" t="s">
        <v>441</v>
      </c>
      <c r="H39" t="s">
        <v>415</v>
      </c>
      <c r="I39" t="s">
        <v>425</v>
      </c>
      <c r="J39" t="s">
        <v>20</v>
      </c>
      <c r="K39" t="s">
        <v>442</v>
      </c>
    </row>
    <row r="40" spans="1:11" x14ac:dyDescent="0.25">
      <c r="A40" t="s">
        <v>49</v>
      </c>
      <c r="B40" t="s">
        <v>436</v>
      </c>
      <c r="C40" t="s">
        <v>443</v>
      </c>
      <c r="E40" t="s">
        <v>404</v>
      </c>
      <c r="F40" t="s">
        <v>444</v>
      </c>
      <c r="H40" t="s">
        <v>416</v>
      </c>
      <c r="I40" t="s">
        <v>426</v>
      </c>
      <c r="J40" t="s">
        <v>16</v>
      </c>
      <c r="K40" t="s">
        <v>442</v>
      </c>
    </row>
    <row r="41" spans="1:11" x14ac:dyDescent="0.25">
      <c r="A41" t="s">
        <v>92</v>
      </c>
      <c r="B41" t="s">
        <v>437</v>
      </c>
      <c r="C41" t="s">
        <v>53</v>
      </c>
      <c r="E41" t="s">
        <v>405</v>
      </c>
      <c r="F41" t="s">
        <v>444</v>
      </c>
      <c r="H41" t="s">
        <v>417</v>
      </c>
      <c r="I41" t="s">
        <v>427</v>
      </c>
      <c r="J41" t="s">
        <v>14</v>
      </c>
      <c r="K41" t="s">
        <v>441</v>
      </c>
    </row>
    <row r="42" spans="1:11" x14ac:dyDescent="0.25">
      <c r="A42" t="s">
        <v>50</v>
      </c>
      <c r="B42" t="s">
        <v>438</v>
      </c>
      <c r="C42" t="s">
        <v>441</v>
      </c>
      <c r="H42" t="s">
        <v>418</v>
      </c>
      <c r="I42" t="s">
        <v>428</v>
      </c>
      <c r="J42" t="s">
        <v>14</v>
      </c>
      <c r="K42" t="s">
        <v>443</v>
      </c>
    </row>
    <row r="43" spans="1:11" x14ac:dyDescent="0.25">
      <c r="A43" t="s">
        <v>395</v>
      </c>
      <c r="B43" t="s">
        <v>439</v>
      </c>
      <c r="C43" t="s">
        <v>445</v>
      </c>
    </row>
    <row r="44" spans="1:11" x14ac:dyDescent="0.25">
      <c r="A44" t="s">
        <v>396</v>
      </c>
      <c r="B44" t="s">
        <v>440</v>
      </c>
      <c r="C44" t="s">
        <v>441</v>
      </c>
    </row>
    <row r="48" spans="1:11" x14ac:dyDescent="0.25">
      <c r="E48" s="8" t="s">
        <v>45</v>
      </c>
      <c r="F48" t="s">
        <v>405</v>
      </c>
    </row>
    <row r="49" spans="2:13" x14ac:dyDescent="0.25">
      <c r="E49" s="8" t="s">
        <v>388</v>
      </c>
      <c r="F49" s="65"/>
    </row>
    <row r="50" spans="2:13" x14ac:dyDescent="0.25">
      <c r="E50" s="8" t="s">
        <v>390</v>
      </c>
      <c r="F50" s="65"/>
    </row>
    <row r="51" spans="2:13" x14ac:dyDescent="0.25">
      <c r="E51" s="8" t="s">
        <v>389</v>
      </c>
      <c r="F51" s="65"/>
    </row>
    <row r="53" spans="2:13" x14ac:dyDescent="0.25">
      <c r="E53" s="8" t="s">
        <v>457</v>
      </c>
      <c r="F53" s="65"/>
    </row>
    <row r="61" spans="2:13" ht="18" thickBot="1" x14ac:dyDescent="0.35">
      <c r="B61" s="69" t="s">
        <v>361</v>
      </c>
      <c r="L61" s="86" t="s">
        <v>90</v>
      </c>
      <c r="M61" s="102" t="s">
        <v>171</v>
      </c>
    </row>
    <row r="62" spans="2:13" ht="15.75" thickTop="1" x14ac:dyDescent="0.25">
      <c r="D62" s="8"/>
      <c r="L62" s="86" t="s">
        <v>51</v>
      </c>
      <c r="M62" s="102" t="s">
        <v>300</v>
      </c>
    </row>
    <row r="63" spans="2:13" ht="15.75" thickBot="1" x14ac:dyDescent="0.3">
      <c r="L63" s="86" t="s">
        <v>92</v>
      </c>
      <c r="M63" s="102" t="s">
        <v>452</v>
      </c>
    </row>
    <row r="64" spans="2:13" ht="19.5" customHeight="1" thickTop="1" thickBot="1" x14ac:dyDescent="0.3">
      <c r="B64" s="54" t="s">
        <v>299</v>
      </c>
      <c r="C64" s="54" t="s">
        <v>169</v>
      </c>
      <c r="E64" s="34" t="s">
        <v>52</v>
      </c>
      <c r="L64" s="86" t="s">
        <v>48</v>
      </c>
      <c r="M64" s="86"/>
    </row>
    <row r="65" spans="2:13" ht="15.75" thickTop="1" x14ac:dyDescent="0.25">
      <c r="B65" s="70" t="s">
        <v>90</v>
      </c>
      <c r="C65" s="71" t="s">
        <v>452</v>
      </c>
      <c r="E65" s="65"/>
      <c r="L65" s="86" t="s">
        <v>50</v>
      </c>
      <c r="M65" s="86"/>
    </row>
    <row r="66" spans="2:13" x14ac:dyDescent="0.25">
      <c r="L66" s="86"/>
      <c r="M66" s="86"/>
    </row>
  </sheetData>
  <dataValidations count="4">
    <dataValidation type="list" allowBlank="1" showInputMessage="1" showErrorMessage="1" sqref="C65" xr:uid="{1BF7768A-1CF5-470B-8495-56E8050E5E91}">
      <formula1>$M$61:$M$63</formula1>
    </dataValidation>
    <dataValidation type="list" allowBlank="1" showInputMessage="1" showErrorMessage="1" sqref="B65" xr:uid="{F8E1BA8D-9235-4C85-8DCA-B3E1ED654C8D}">
      <formula1>$L$61:$L$65</formula1>
    </dataValidation>
    <dataValidation type="list" allowBlank="1" showInputMessage="1" showErrorMessage="1" sqref="B18" xr:uid="{5A1BAEE0-DE9B-4D44-B93A-24FD23A705FD}">
      <formula1>$B$6:$B$13</formula1>
    </dataValidation>
    <dataValidation type="list" allowBlank="1" showInputMessage="1" showErrorMessage="1" sqref="C18" xr:uid="{DEC94295-B443-4CAB-9E9B-9F7A00CF28C2}">
      <formula1>"JAN, FEB, MAR"</formula1>
    </dataValidation>
  </dataValidations>
  <pageMargins left="0.7" right="0.7" top="0.75" bottom="0.75" header="0.3" footer="0.3"/>
  <drawing r:id="rId1"/>
  <tableParts count="6">
    <tablePart r:id="rId2"/>
    <tablePart r:id="rId3"/>
    <tablePart r:id="rId4"/>
    <tablePart r:id="rId5"/>
    <tablePart r:id="rId6"/>
    <tablePart r:id="rId7"/>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4237C-55CE-48C0-B4A5-42F108DD1203}">
  <dimension ref="A1:C40"/>
  <sheetViews>
    <sheetView zoomScale="160" zoomScaleNormal="160" workbookViewId="0"/>
  </sheetViews>
  <sheetFormatPr defaultRowHeight="15" x14ac:dyDescent="0.25"/>
  <cols>
    <col min="1" max="1" width="15.140625" bestFit="1" customWidth="1"/>
    <col min="2" max="2" width="23.5703125" bestFit="1" customWidth="1"/>
    <col min="3" max="3" width="11.140625" bestFit="1" customWidth="1"/>
  </cols>
  <sheetData>
    <row r="1" spans="1:3" x14ac:dyDescent="0.25">
      <c r="A1" s="8" t="s">
        <v>299</v>
      </c>
      <c r="B1" s="8" t="s">
        <v>202</v>
      </c>
      <c r="C1" s="8" t="s">
        <v>52</v>
      </c>
    </row>
    <row r="2" spans="1:3" x14ac:dyDescent="0.25">
      <c r="A2" t="s">
        <v>90</v>
      </c>
      <c r="B2" t="s">
        <v>27</v>
      </c>
      <c r="C2" s="43">
        <v>6743</v>
      </c>
    </row>
    <row r="3" spans="1:3" x14ac:dyDescent="0.25">
      <c r="A3" t="s">
        <v>93</v>
      </c>
      <c r="B3" t="s">
        <v>21</v>
      </c>
      <c r="C3" s="43">
        <v>14560</v>
      </c>
    </row>
    <row r="4" spans="1:3" x14ac:dyDescent="0.25">
      <c r="A4" t="s">
        <v>94</v>
      </c>
      <c r="B4" t="s">
        <v>43</v>
      </c>
      <c r="C4" s="43">
        <v>13737</v>
      </c>
    </row>
    <row r="5" spans="1:3" x14ac:dyDescent="0.25">
      <c r="A5" t="s">
        <v>47</v>
      </c>
      <c r="B5" t="s">
        <v>19</v>
      </c>
      <c r="C5" s="43">
        <v>9699</v>
      </c>
    </row>
    <row r="6" spans="1:3" x14ac:dyDescent="0.25">
      <c r="A6" t="s">
        <v>51</v>
      </c>
      <c r="B6" t="s">
        <v>43</v>
      </c>
      <c r="C6" s="43">
        <v>5986</v>
      </c>
    </row>
    <row r="7" spans="1:3" x14ac:dyDescent="0.25">
      <c r="A7" t="s">
        <v>48</v>
      </c>
      <c r="B7" t="s">
        <v>39</v>
      </c>
      <c r="C7" s="43">
        <v>6316</v>
      </c>
    </row>
    <row r="8" spans="1:3" x14ac:dyDescent="0.25">
      <c r="A8" t="s">
        <v>91</v>
      </c>
      <c r="B8" t="s">
        <v>37</v>
      </c>
      <c r="C8" s="43">
        <v>9666</v>
      </c>
    </row>
    <row r="9" spans="1:3" x14ac:dyDescent="0.25">
      <c r="A9" t="s">
        <v>49</v>
      </c>
      <c r="B9" t="s">
        <v>17</v>
      </c>
      <c r="C9" s="43">
        <v>12320</v>
      </c>
    </row>
    <row r="10" spans="1:3" x14ac:dyDescent="0.25">
      <c r="A10" t="s">
        <v>92</v>
      </c>
      <c r="B10" t="s">
        <v>41</v>
      </c>
      <c r="C10" s="43">
        <v>7473</v>
      </c>
    </row>
    <row r="11" spans="1:3" x14ac:dyDescent="0.25">
      <c r="A11" t="s">
        <v>50</v>
      </c>
      <c r="B11" t="s">
        <v>25</v>
      </c>
      <c r="C11" s="43">
        <v>10871</v>
      </c>
    </row>
    <row r="12" spans="1:3" x14ac:dyDescent="0.25">
      <c r="A12" t="s">
        <v>395</v>
      </c>
      <c r="B12" t="s">
        <v>39</v>
      </c>
      <c r="C12" s="43">
        <v>14910</v>
      </c>
    </row>
    <row r="13" spans="1:3" x14ac:dyDescent="0.25">
      <c r="A13" t="s">
        <v>396</v>
      </c>
      <c r="B13" t="s">
        <v>1</v>
      </c>
      <c r="C13" s="43">
        <v>5892</v>
      </c>
    </row>
    <row r="14" spans="1:3" x14ac:dyDescent="0.25">
      <c r="A14" t="s">
        <v>397</v>
      </c>
      <c r="B14" t="s">
        <v>3</v>
      </c>
      <c r="C14" s="43">
        <v>13237</v>
      </c>
    </row>
    <row r="15" spans="1:3" x14ac:dyDescent="0.25">
      <c r="A15" t="s">
        <v>398</v>
      </c>
      <c r="B15" t="s">
        <v>7</v>
      </c>
      <c r="C15" s="43">
        <v>14110</v>
      </c>
    </row>
    <row r="16" spans="1:3" x14ac:dyDescent="0.25">
      <c r="A16" t="s">
        <v>399</v>
      </c>
      <c r="B16" t="s">
        <v>9</v>
      </c>
      <c r="C16" s="43">
        <v>10419</v>
      </c>
    </row>
    <row r="17" spans="1:3" x14ac:dyDescent="0.25">
      <c r="A17" t="s">
        <v>400</v>
      </c>
      <c r="B17" t="s">
        <v>27</v>
      </c>
      <c r="C17" s="43">
        <v>6004</v>
      </c>
    </row>
    <row r="18" spans="1:3" x14ac:dyDescent="0.25">
      <c r="A18" t="s">
        <v>401</v>
      </c>
      <c r="B18" t="s">
        <v>17</v>
      </c>
      <c r="C18" s="43">
        <v>14027</v>
      </c>
    </row>
    <row r="19" spans="1:3" x14ac:dyDescent="0.25">
      <c r="A19" t="s">
        <v>402</v>
      </c>
      <c r="B19" t="s">
        <v>41</v>
      </c>
      <c r="C19" s="43">
        <v>12060</v>
      </c>
    </row>
    <row r="20" spans="1:3" x14ac:dyDescent="0.25">
      <c r="A20" t="s">
        <v>403</v>
      </c>
      <c r="B20" t="s">
        <v>25</v>
      </c>
      <c r="C20" s="43">
        <v>7915</v>
      </c>
    </row>
    <row r="21" spans="1:3" x14ac:dyDescent="0.25">
      <c r="A21" t="s">
        <v>404</v>
      </c>
      <c r="B21" t="s">
        <v>29</v>
      </c>
      <c r="C21" s="43">
        <v>10907</v>
      </c>
    </row>
    <row r="22" spans="1:3" x14ac:dyDescent="0.25">
      <c r="A22" t="s">
        <v>405</v>
      </c>
      <c r="B22" t="s">
        <v>13</v>
      </c>
      <c r="C22" s="43">
        <v>13138</v>
      </c>
    </row>
    <row r="23" spans="1:3" x14ac:dyDescent="0.25">
      <c r="A23" t="s">
        <v>406</v>
      </c>
      <c r="B23" t="s">
        <v>3</v>
      </c>
      <c r="C23" s="43">
        <v>8827</v>
      </c>
    </row>
    <row r="24" spans="1:3" x14ac:dyDescent="0.25">
      <c r="A24" t="s">
        <v>407</v>
      </c>
      <c r="B24" t="s">
        <v>37</v>
      </c>
      <c r="C24" s="43">
        <v>5218</v>
      </c>
    </row>
    <row r="25" spans="1:3" x14ac:dyDescent="0.25">
      <c r="A25" t="s">
        <v>408</v>
      </c>
      <c r="B25" t="s">
        <v>17</v>
      </c>
      <c r="C25" s="43">
        <v>7994</v>
      </c>
    </row>
    <row r="26" spans="1:3" x14ac:dyDescent="0.25">
      <c r="A26" t="s">
        <v>409</v>
      </c>
      <c r="B26" t="s">
        <v>17</v>
      </c>
      <c r="C26" s="43">
        <v>8758</v>
      </c>
    </row>
    <row r="27" spans="1:3" x14ac:dyDescent="0.25">
      <c r="A27" t="s">
        <v>410</v>
      </c>
      <c r="B27" t="s">
        <v>9</v>
      </c>
      <c r="C27" s="43">
        <v>13795</v>
      </c>
    </row>
    <row r="28" spans="1:3" x14ac:dyDescent="0.25">
      <c r="A28" t="s">
        <v>411</v>
      </c>
      <c r="B28" t="s">
        <v>9</v>
      </c>
      <c r="C28" s="43">
        <v>9915</v>
      </c>
    </row>
    <row r="29" spans="1:3" x14ac:dyDescent="0.25">
      <c r="A29" t="s">
        <v>412</v>
      </c>
      <c r="B29" t="s">
        <v>5</v>
      </c>
      <c r="C29" s="43">
        <v>8951</v>
      </c>
    </row>
    <row r="30" spans="1:3" x14ac:dyDescent="0.25">
      <c r="A30" t="s">
        <v>413</v>
      </c>
      <c r="B30" t="s">
        <v>3</v>
      </c>
      <c r="C30" s="43">
        <v>11649</v>
      </c>
    </row>
    <row r="31" spans="1:3" x14ac:dyDescent="0.25">
      <c r="A31" t="s">
        <v>414</v>
      </c>
      <c r="B31" t="s">
        <v>21</v>
      </c>
      <c r="C31" s="43">
        <v>7466</v>
      </c>
    </row>
    <row r="32" spans="1:3" x14ac:dyDescent="0.25">
      <c r="A32" t="s">
        <v>415</v>
      </c>
      <c r="B32" t="s">
        <v>35</v>
      </c>
      <c r="C32" s="43">
        <v>11761</v>
      </c>
    </row>
    <row r="33" spans="1:3" x14ac:dyDescent="0.25">
      <c r="A33" t="s">
        <v>447</v>
      </c>
      <c r="B33" t="s">
        <v>33</v>
      </c>
      <c r="C33" s="43">
        <v>7596</v>
      </c>
    </row>
    <row r="34" spans="1:3" x14ac:dyDescent="0.25">
      <c r="A34" t="s">
        <v>448</v>
      </c>
      <c r="B34" t="s">
        <v>5</v>
      </c>
      <c r="C34" s="43">
        <v>12328</v>
      </c>
    </row>
    <row r="35" spans="1:3" x14ac:dyDescent="0.25">
      <c r="A35" t="s">
        <v>449</v>
      </c>
      <c r="B35" t="s">
        <v>9</v>
      </c>
      <c r="C35" s="43">
        <v>9906</v>
      </c>
    </row>
    <row r="36" spans="1:3" x14ac:dyDescent="0.25">
      <c r="A36" t="s">
        <v>416</v>
      </c>
      <c r="B36" t="s">
        <v>43</v>
      </c>
      <c r="C36" s="43">
        <v>9902</v>
      </c>
    </row>
    <row r="37" spans="1:3" x14ac:dyDescent="0.25">
      <c r="A37" t="s">
        <v>417</v>
      </c>
      <c r="B37" t="s">
        <v>21</v>
      </c>
      <c r="C37" s="43">
        <v>11624</v>
      </c>
    </row>
    <row r="38" spans="1:3" x14ac:dyDescent="0.25">
      <c r="A38" t="s">
        <v>418</v>
      </c>
      <c r="B38" t="s">
        <v>43</v>
      </c>
      <c r="C38" s="43">
        <v>14082</v>
      </c>
    </row>
    <row r="39" spans="1:3" x14ac:dyDescent="0.25">
      <c r="A39" t="s">
        <v>450</v>
      </c>
      <c r="B39" t="s">
        <v>29</v>
      </c>
      <c r="C39" s="43">
        <v>6698</v>
      </c>
    </row>
    <row r="40" spans="1:3" x14ac:dyDescent="0.25">
      <c r="A40" t="s">
        <v>451</v>
      </c>
      <c r="B40" t="s">
        <v>1</v>
      </c>
      <c r="C40" s="43">
        <v>11470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3D9F9-E16D-4626-92BE-D12464A0F16B}">
  <dimension ref="A1:C40"/>
  <sheetViews>
    <sheetView zoomScale="160" zoomScaleNormal="160" workbookViewId="0"/>
  </sheetViews>
  <sheetFormatPr defaultRowHeight="15" x14ac:dyDescent="0.25"/>
  <cols>
    <col min="1" max="1" width="15.140625" bestFit="1" customWidth="1"/>
    <col min="2" max="2" width="22" bestFit="1" customWidth="1"/>
    <col min="3" max="3" width="11.140625" bestFit="1" customWidth="1"/>
  </cols>
  <sheetData>
    <row r="1" spans="1:3" x14ac:dyDescent="0.25">
      <c r="A1" s="8" t="s">
        <v>299</v>
      </c>
      <c r="B1" s="8" t="s">
        <v>202</v>
      </c>
      <c r="C1" s="8" t="s">
        <v>52</v>
      </c>
    </row>
    <row r="2" spans="1:3" x14ac:dyDescent="0.25">
      <c r="A2" t="s">
        <v>400</v>
      </c>
      <c r="B2" t="s">
        <v>3</v>
      </c>
      <c r="C2" s="43">
        <v>10559</v>
      </c>
    </row>
    <row r="3" spans="1:3" x14ac:dyDescent="0.25">
      <c r="A3" t="s">
        <v>414</v>
      </c>
      <c r="B3" t="s">
        <v>13</v>
      </c>
      <c r="C3" s="43">
        <v>12140</v>
      </c>
    </row>
    <row r="4" spans="1:3" x14ac:dyDescent="0.25">
      <c r="A4" t="s">
        <v>447</v>
      </c>
      <c r="B4" t="s">
        <v>31</v>
      </c>
      <c r="C4" s="43">
        <v>6719</v>
      </c>
    </row>
    <row r="5" spans="1:3" x14ac:dyDescent="0.25">
      <c r="A5" t="s">
        <v>94</v>
      </c>
      <c r="B5" t="s">
        <v>7</v>
      </c>
      <c r="C5" s="43">
        <v>14712</v>
      </c>
    </row>
    <row r="6" spans="1:3" x14ac:dyDescent="0.25">
      <c r="A6" t="s">
        <v>418</v>
      </c>
      <c r="B6" t="s">
        <v>25</v>
      </c>
      <c r="C6" s="43">
        <v>13854</v>
      </c>
    </row>
    <row r="7" spans="1:3" x14ac:dyDescent="0.25">
      <c r="A7" t="s">
        <v>412</v>
      </c>
      <c r="B7" t="s">
        <v>37</v>
      </c>
      <c r="C7" s="43">
        <v>7021</v>
      </c>
    </row>
    <row r="8" spans="1:3" x14ac:dyDescent="0.25">
      <c r="A8" t="s">
        <v>91</v>
      </c>
      <c r="B8" t="s">
        <v>41</v>
      </c>
      <c r="C8" s="43">
        <v>14608</v>
      </c>
    </row>
    <row r="9" spans="1:3" x14ac:dyDescent="0.25">
      <c r="A9" t="s">
        <v>402</v>
      </c>
      <c r="B9" t="s">
        <v>33</v>
      </c>
      <c r="C9" s="43">
        <v>8378</v>
      </c>
    </row>
    <row r="10" spans="1:3" x14ac:dyDescent="0.25">
      <c r="A10" t="s">
        <v>450</v>
      </c>
      <c r="B10" t="s">
        <v>31</v>
      </c>
      <c r="C10" s="43">
        <v>9878</v>
      </c>
    </row>
    <row r="11" spans="1:3" x14ac:dyDescent="0.25">
      <c r="A11" t="s">
        <v>416</v>
      </c>
      <c r="B11" t="s">
        <v>33</v>
      </c>
      <c r="C11" s="43">
        <v>8802</v>
      </c>
    </row>
    <row r="12" spans="1:3" x14ac:dyDescent="0.25">
      <c r="A12" t="s">
        <v>397</v>
      </c>
      <c r="B12" t="s">
        <v>29</v>
      </c>
      <c r="C12" s="43">
        <v>7780</v>
      </c>
    </row>
    <row r="13" spans="1:3" x14ac:dyDescent="0.25">
      <c r="A13" t="s">
        <v>396</v>
      </c>
      <c r="B13" t="s">
        <v>41</v>
      </c>
      <c r="C13" s="43">
        <v>6584</v>
      </c>
    </row>
    <row r="14" spans="1:3" x14ac:dyDescent="0.25">
      <c r="A14" t="s">
        <v>409</v>
      </c>
      <c r="B14" t="s">
        <v>35</v>
      </c>
      <c r="C14" s="43">
        <v>9257</v>
      </c>
    </row>
    <row r="15" spans="1:3" x14ac:dyDescent="0.25">
      <c r="A15" t="s">
        <v>417</v>
      </c>
      <c r="B15" t="s">
        <v>39</v>
      </c>
      <c r="C15" s="43">
        <v>5637</v>
      </c>
    </row>
    <row r="16" spans="1:3" x14ac:dyDescent="0.25">
      <c r="A16" t="s">
        <v>51</v>
      </c>
      <c r="B16" t="s">
        <v>17</v>
      </c>
      <c r="C16" s="43">
        <v>7670</v>
      </c>
    </row>
    <row r="17" spans="1:3" x14ac:dyDescent="0.25">
      <c r="A17" t="s">
        <v>415</v>
      </c>
      <c r="B17" t="s">
        <v>13</v>
      </c>
      <c r="C17" s="43">
        <v>6540</v>
      </c>
    </row>
    <row r="18" spans="1:3" x14ac:dyDescent="0.25">
      <c r="A18" t="s">
        <v>395</v>
      </c>
      <c r="B18" t="s">
        <v>3</v>
      </c>
      <c r="C18" s="43">
        <v>5280</v>
      </c>
    </row>
    <row r="19" spans="1:3" x14ac:dyDescent="0.25">
      <c r="A19" t="s">
        <v>411</v>
      </c>
      <c r="B19" t="s">
        <v>13</v>
      </c>
      <c r="C19" s="43">
        <v>8078</v>
      </c>
    </row>
    <row r="20" spans="1:3" x14ac:dyDescent="0.25">
      <c r="A20" t="s">
        <v>50</v>
      </c>
      <c r="B20" t="s">
        <v>13</v>
      </c>
      <c r="C20" s="43">
        <v>12927</v>
      </c>
    </row>
    <row r="21" spans="1:3" x14ac:dyDescent="0.25">
      <c r="A21" t="s">
        <v>406</v>
      </c>
      <c r="B21" t="s">
        <v>15</v>
      </c>
      <c r="C21" s="43">
        <v>13253</v>
      </c>
    </row>
    <row r="22" spans="1:3" x14ac:dyDescent="0.25">
      <c r="A22" t="s">
        <v>49</v>
      </c>
      <c r="B22" t="s">
        <v>35</v>
      </c>
      <c r="C22" s="43">
        <v>5887</v>
      </c>
    </row>
    <row r="23" spans="1:3" x14ac:dyDescent="0.25">
      <c r="A23" t="s">
        <v>399</v>
      </c>
      <c r="B23" t="s">
        <v>15</v>
      </c>
      <c r="C23" s="43">
        <v>6125</v>
      </c>
    </row>
    <row r="24" spans="1:3" x14ac:dyDescent="0.25">
      <c r="A24" t="s">
        <v>410</v>
      </c>
      <c r="B24" t="s">
        <v>43</v>
      </c>
      <c r="C24" s="43">
        <v>11616</v>
      </c>
    </row>
    <row r="25" spans="1:3" x14ac:dyDescent="0.25">
      <c r="A25" t="s">
        <v>407</v>
      </c>
      <c r="B25" t="s">
        <v>17</v>
      </c>
      <c r="C25" s="43">
        <v>8527</v>
      </c>
    </row>
    <row r="26" spans="1:3" x14ac:dyDescent="0.25">
      <c r="A26" t="s">
        <v>451</v>
      </c>
      <c r="B26" t="s">
        <v>33</v>
      </c>
      <c r="C26" s="43">
        <v>7874</v>
      </c>
    </row>
    <row r="27" spans="1:3" x14ac:dyDescent="0.25">
      <c r="A27" t="s">
        <v>413</v>
      </c>
      <c r="B27" t="s">
        <v>23</v>
      </c>
      <c r="C27" s="43">
        <v>11287</v>
      </c>
    </row>
    <row r="28" spans="1:3" x14ac:dyDescent="0.25">
      <c r="A28" t="s">
        <v>47</v>
      </c>
      <c r="B28" t="s">
        <v>11</v>
      </c>
      <c r="C28" s="43">
        <v>9660</v>
      </c>
    </row>
    <row r="29" spans="1:3" x14ac:dyDescent="0.25">
      <c r="A29" t="s">
        <v>93</v>
      </c>
      <c r="B29" t="s">
        <v>3</v>
      </c>
      <c r="C29" s="43">
        <v>13698</v>
      </c>
    </row>
    <row r="30" spans="1:3" x14ac:dyDescent="0.25">
      <c r="A30" t="s">
        <v>408</v>
      </c>
      <c r="B30" t="s">
        <v>23</v>
      </c>
      <c r="C30" s="43">
        <v>13594</v>
      </c>
    </row>
    <row r="31" spans="1:3" x14ac:dyDescent="0.25">
      <c r="A31" t="s">
        <v>398</v>
      </c>
      <c r="B31" t="s">
        <v>39</v>
      </c>
      <c r="C31" s="43">
        <v>14072</v>
      </c>
    </row>
    <row r="32" spans="1:3" x14ac:dyDescent="0.25">
      <c r="A32" t="s">
        <v>90</v>
      </c>
      <c r="B32" t="s">
        <v>27</v>
      </c>
      <c r="C32" s="43">
        <v>9045</v>
      </c>
    </row>
    <row r="33" spans="1:3" x14ac:dyDescent="0.25">
      <c r="A33" t="s">
        <v>403</v>
      </c>
      <c r="B33" t="s">
        <v>19</v>
      </c>
      <c r="C33" s="43">
        <v>11573</v>
      </c>
    </row>
    <row r="34" spans="1:3" x14ac:dyDescent="0.25">
      <c r="A34" t="s">
        <v>404</v>
      </c>
      <c r="B34" t="s">
        <v>13</v>
      </c>
      <c r="C34" s="43">
        <v>7200</v>
      </c>
    </row>
    <row r="35" spans="1:3" x14ac:dyDescent="0.25">
      <c r="A35" t="s">
        <v>92</v>
      </c>
      <c r="B35" t="s">
        <v>19</v>
      </c>
      <c r="C35" s="43">
        <v>10604</v>
      </c>
    </row>
    <row r="36" spans="1:3" x14ac:dyDescent="0.25">
      <c r="A36" t="s">
        <v>405</v>
      </c>
      <c r="B36" t="s">
        <v>37</v>
      </c>
      <c r="C36" s="43">
        <v>8636</v>
      </c>
    </row>
    <row r="37" spans="1:3" x14ac:dyDescent="0.25">
      <c r="A37" t="s">
        <v>449</v>
      </c>
      <c r="B37" t="s">
        <v>29</v>
      </c>
      <c r="C37" s="43">
        <v>11903</v>
      </c>
    </row>
    <row r="38" spans="1:3" x14ac:dyDescent="0.25">
      <c r="A38" t="s">
        <v>401</v>
      </c>
      <c r="B38" t="s">
        <v>33</v>
      </c>
      <c r="C38" s="43">
        <v>6393</v>
      </c>
    </row>
    <row r="39" spans="1:3" x14ac:dyDescent="0.25">
      <c r="A39" t="s">
        <v>48</v>
      </c>
      <c r="B39" t="s">
        <v>21</v>
      </c>
      <c r="C39" s="43">
        <v>6418</v>
      </c>
    </row>
    <row r="40" spans="1:3" x14ac:dyDescent="0.25">
      <c r="A40" t="s">
        <v>448</v>
      </c>
      <c r="B40" t="s">
        <v>39</v>
      </c>
      <c r="C40" s="43">
        <v>14176</v>
      </c>
    </row>
  </sheetData>
  <sortState xmlns:xlrd2="http://schemas.microsoft.com/office/spreadsheetml/2017/richdata2" ref="A2:C40">
    <sortCondition descending="1" ref="A1:A40"/>
  </sortState>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E6DD7-EB8A-4DD1-878F-DCB730DACB35}">
  <dimension ref="A1:C40"/>
  <sheetViews>
    <sheetView zoomScale="160" zoomScaleNormal="160" workbookViewId="0"/>
  </sheetViews>
  <sheetFormatPr defaultRowHeight="15" x14ac:dyDescent="0.25"/>
  <cols>
    <col min="1" max="1" width="15.140625" bestFit="1" customWidth="1"/>
    <col min="2" max="2" width="18.42578125" bestFit="1" customWidth="1"/>
    <col min="3" max="3" width="11.140625" bestFit="1" customWidth="1"/>
  </cols>
  <sheetData>
    <row r="1" spans="1:3" x14ac:dyDescent="0.25">
      <c r="A1" s="8" t="s">
        <v>299</v>
      </c>
      <c r="B1" s="8" t="s">
        <v>202</v>
      </c>
      <c r="C1" s="8" t="s">
        <v>52</v>
      </c>
    </row>
    <row r="2" spans="1:3" x14ac:dyDescent="0.25">
      <c r="A2" t="s">
        <v>448</v>
      </c>
      <c r="B2" t="s">
        <v>39</v>
      </c>
      <c r="C2" s="43">
        <v>13175</v>
      </c>
    </row>
    <row r="3" spans="1:3" x14ac:dyDescent="0.25">
      <c r="A3" t="s">
        <v>48</v>
      </c>
      <c r="B3" t="s">
        <v>11</v>
      </c>
      <c r="C3" s="43">
        <v>11883</v>
      </c>
    </row>
    <row r="4" spans="1:3" x14ac:dyDescent="0.25">
      <c r="A4" t="s">
        <v>401</v>
      </c>
      <c r="B4" t="s">
        <v>19</v>
      </c>
      <c r="C4" s="43">
        <v>7299</v>
      </c>
    </row>
    <row r="5" spans="1:3" x14ac:dyDescent="0.25">
      <c r="A5" t="s">
        <v>449</v>
      </c>
      <c r="B5" t="s">
        <v>1</v>
      </c>
      <c r="C5" s="43">
        <v>8239</v>
      </c>
    </row>
    <row r="6" spans="1:3" x14ac:dyDescent="0.25">
      <c r="A6" t="s">
        <v>405</v>
      </c>
      <c r="B6" t="s">
        <v>7</v>
      </c>
      <c r="C6" s="43">
        <v>14600</v>
      </c>
    </row>
    <row r="7" spans="1:3" x14ac:dyDescent="0.25">
      <c r="A7" t="s">
        <v>92</v>
      </c>
      <c r="B7" t="s">
        <v>5</v>
      </c>
      <c r="C7" s="43">
        <v>7667</v>
      </c>
    </row>
    <row r="8" spans="1:3" x14ac:dyDescent="0.25">
      <c r="A8" t="s">
        <v>404</v>
      </c>
      <c r="B8" t="s">
        <v>5</v>
      </c>
      <c r="C8" s="43">
        <v>14203</v>
      </c>
    </row>
    <row r="9" spans="1:3" x14ac:dyDescent="0.25">
      <c r="A9" t="s">
        <v>403</v>
      </c>
      <c r="B9" t="s">
        <v>23</v>
      </c>
      <c r="C9" s="43">
        <v>11203</v>
      </c>
    </row>
    <row r="10" spans="1:3" x14ac:dyDescent="0.25">
      <c r="A10" t="s">
        <v>90</v>
      </c>
      <c r="B10" t="s">
        <v>3</v>
      </c>
      <c r="C10" s="43">
        <v>6534</v>
      </c>
    </row>
    <row r="11" spans="1:3" x14ac:dyDescent="0.25">
      <c r="A11" t="s">
        <v>398</v>
      </c>
      <c r="B11" t="s">
        <v>43</v>
      </c>
      <c r="C11" s="43">
        <v>8973</v>
      </c>
    </row>
    <row r="12" spans="1:3" x14ac:dyDescent="0.25">
      <c r="A12" t="s">
        <v>408</v>
      </c>
      <c r="B12" t="s">
        <v>1</v>
      </c>
      <c r="C12" s="43">
        <v>12070</v>
      </c>
    </row>
    <row r="13" spans="1:3" x14ac:dyDescent="0.25">
      <c r="A13" t="s">
        <v>93</v>
      </c>
      <c r="B13" t="s">
        <v>7</v>
      </c>
      <c r="C13" s="43">
        <v>10990</v>
      </c>
    </row>
    <row r="14" spans="1:3" x14ac:dyDescent="0.25">
      <c r="A14" t="s">
        <v>47</v>
      </c>
      <c r="B14" t="s">
        <v>19</v>
      </c>
      <c r="C14" s="43">
        <v>8938</v>
      </c>
    </row>
    <row r="15" spans="1:3" x14ac:dyDescent="0.25">
      <c r="A15" t="s">
        <v>413</v>
      </c>
      <c r="B15" t="s">
        <v>37</v>
      </c>
      <c r="C15" s="43">
        <v>5413</v>
      </c>
    </row>
    <row r="16" spans="1:3" x14ac:dyDescent="0.25">
      <c r="A16" t="s">
        <v>451</v>
      </c>
      <c r="B16" t="s">
        <v>11</v>
      </c>
      <c r="C16" s="43">
        <v>12253</v>
      </c>
    </row>
    <row r="17" spans="1:3" x14ac:dyDescent="0.25">
      <c r="A17" t="s">
        <v>407</v>
      </c>
      <c r="B17" t="s">
        <v>29</v>
      </c>
      <c r="C17" s="43">
        <v>10399</v>
      </c>
    </row>
    <row r="18" spans="1:3" x14ac:dyDescent="0.25">
      <c r="A18" t="s">
        <v>410</v>
      </c>
      <c r="B18" t="s">
        <v>37</v>
      </c>
      <c r="C18" s="43">
        <v>6229</v>
      </c>
    </row>
    <row r="19" spans="1:3" x14ac:dyDescent="0.25">
      <c r="A19" t="s">
        <v>399</v>
      </c>
      <c r="B19" t="s">
        <v>43</v>
      </c>
      <c r="C19" s="43">
        <v>7745</v>
      </c>
    </row>
    <row r="20" spans="1:3" x14ac:dyDescent="0.25">
      <c r="A20" t="s">
        <v>49</v>
      </c>
      <c r="B20" t="s">
        <v>31</v>
      </c>
      <c r="C20" s="43">
        <v>7916</v>
      </c>
    </row>
    <row r="21" spans="1:3" x14ac:dyDescent="0.25">
      <c r="A21" t="s">
        <v>406</v>
      </c>
      <c r="B21" t="s">
        <v>35</v>
      </c>
      <c r="C21" s="43">
        <v>14662</v>
      </c>
    </row>
    <row r="22" spans="1:3" x14ac:dyDescent="0.25">
      <c r="A22" t="s">
        <v>50</v>
      </c>
      <c r="B22" t="s">
        <v>13</v>
      </c>
      <c r="C22" s="43">
        <v>14532</v>
      </c>
    </row>
    <row r="23" spans="1:3" x14ac:dyDescent="0.25">
      <c r="A23" t="s">
        <v>411</v>
      </c>
      <c r="B23" t="s">
        <v>13</v>
      </c>
      <c r="C23" s="43">
        <v>6969</v>
      </c>
    </row>
    <row r="24" spans="1:3" x14ac:dyDescent="0.25">
      <c r="A24" t="s">
        <v>395</v>
      </c>
      <c r="B24" t="s">
        <v>13</v>
      </c>
      <c r="C24" s="43">
        <v>13720</v>
      </c>
    </row>
    <row r="25" spans="1:3" x14ac:dyDescent="0.25">
      <c r="A25" t="s">
        <v>415</v>
      </c>
      <c r="B25" t="s">
        <v>19</v>
      </c>
      <c r="C25" s="43">
        <v>10552</v>
      </c>
    </row>
    <row r="26" spans="1:3" x14ac:dyDescent="0.25">
      <c r="A26" t="s">
        <v>51</v>
      </c>
      <c r="B26" t="s">
        <v>1</v>
      </c>
      <c r="C26" s="43">
        <v>9118</v>
      </c>
    </row>
    <row r="27" spans="1:3" x14ac:dyDescent="0.25">
      <c r="A27" t="s">
        <v>417</v>
      </c>
      <c r="B27" t="s">
        <v>17</v>
      </c>
      <c r="C27" s="43">
        <v>11260</v>
      </c>
    </row>
    <row r="28" spans="1:3" x14ac:dyDescent="0.25">
      <c r="A28" t="s">
        <v>409</v>
      </c>
      <c r="B28" t="s">
        <v>29</v>
      </c>
      <c r="C28" s="43">
        <v>13099</v>
      </c>
    </row>
    <row r="29" spans="1:3" x14ac:dyDescent="0.25">
      <c r="A29" t="s">
        <v>396</v>
      </c>
      <c r="B29" t="s">
        <v>21</v>
      </c>
      <c r="C29" s="43">
        <v>10709</v>
      </c>
    </row>
    <row r="30" spans="1:3" x14ac:dyDescent="0.25">
      <c r="A30" t="s">
        <v>397</v>
      </c>
      <c r="B30" t="s">
        <v>31</v>
      </c>
      <c r="C30" s="43">
        <v>14450</v>
      </c>
    </row>
    <row r="31" spans="1:3" x14ac:dyDescent="0.25">
      <c r="A31" t="s">
        <v>416</v>
      </c>
      <c r="B31" t="s">
        <v>43</v>
      </c>
      <c r="C31" s="43">
        <v>12230</v>
      </c>
    </row>
    <row r="32" spans="1:3" x14ac:dyDescent="0.25">
      <c r="A32" t="s">
        <v>450</v>
      </c>
      <c r="B32" t="s">
        <v>37</v>
      </c>
      <c r="C32" s="43">
        <v>7870</v>
      </c>
    </row>
    <row r="33" spans="1:3" x14ac:dyDescent="0.25">
      <c r="A33" t="s">
        <v>402</v>
      </c>
      <c r="B33" t="s">
        <v>23</v>
      </c>
      <c r="C33" s="43">
        <v>13865</v>
      </c>
    </row>
    <row r="34" spans="1:3" x14ac:dyDescent="0.25">
      <c r="A34" t="s">
        <v>91</v>
      </c>
      <c r="B34" t="s">
        <v>25</v>
      </c>
      <c r="C34" s="43">
        <v>5961</v>
      </c>
    </row>
    <row r="35" spans="1:3" x14ac:dyDescent="0.25">
      <c r="A35" t="s">
        <v>412</v>
      </c>
      <c r="B35" t="s">
        <v>31</v>
      </c>
      <c r="C35" s="43">
        <v>6101</v>
      </c>
    </row>
    <row r="36" spans="1:3" x14ac:dyDescent="0.25">
      <c r="A36" t="s">
        <v>418</v>
      </c>
      <c r="B36" t="s">
        <v>27</v>
      </c>
      <c r="C36" s="43">
        <v>6314</v>
      </c>
    </row>
    <row r="37" spans="1:3" x14ac:dyDescent="0.25">
      <c r="A37" t="s">
        <v>94</v>
      </c>
      <c r="B37" t="s">
        <v>41</v>
      </c>
      <c r="C37" s="43">
        <v>12896</v>
      </c>
    </row>
    <row r="38" spans="1:3" x14ac:dyDescent="0.25">
      <c r="A38" t="s">
        <v>447</v>
      </c>
      <c r="B38" t="s">
        <v>1</v>
      </c>
      <c r="C38" s="43">
        <v>9650</v>
      </c>
    </row>
    <row r="39" spans="1:3" x14ac:dyDescent="0.25">
      <c r="A39" t="s">
        <v>414</v>
      </c>
      <c r="B39" t="s">
        <v>25</v>
      </c>
      <c r="C39" s="43">
        <v>6330</v>
      </c>
    </row>
    <row r="40" spans="1:3" x14ac:dyDescent="0.25">
      <c r="A40" t="s">
        <v>400</v>
      </c>
      <c r="B40" t="s">
        <v>37</v>
      </c>
      <c r="C40" s="43">
        <v>8956</v>
      </c>
    </row>
  </sheetData>
  <sortState xmlns:xlrd2="http://schemas.microsoft.com/office/spreadsheetml/2017/richdata2" ref="A2:C40">
    <sortCondition ref="A4:A40"/>
  </sortState>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AADF7-D83A-485A-8076-80282ACD2D7B}">
  <dimension ref="A1:M66"/>
  <sheetViews>
    <sheetView zoomScale="205" zoomScaleNormal="205" workbookViewId="0"/>
  </sheetViews>
  <sheetFormatPr defaultRowHeight="15" x14ac:dyDescent="0.25"/>
  <cols>
    <col min="1" max="1" width="9.42578125" customWidth="1"/>
    <col min="2" max="2" width="16.5703125" customWidth="1"/>
    <col min="3" max="3" width="12" customWidth="1"/>
    <col min="4" max="4" width="5.28515625" customWidth="1"/>
    <col min="5" max="5" width="17" customWidth="1"/>
    <col min="6" max="6" width="13" customWidth="1"/>
    <col min="7" max="7" width="4.5703125" customWidth="1"/>
    <col min="8" max="8" width="16.7109375" customWidth="1"/>
    <col min="9" max="9" width="12.42578125" customWidth="1"/>
    <col min="10" max="10" width="13.140625" customWidth="1"/>
    <col min="11" max="11" width="12" customWidth="1"/>
    <col min="12" max="12" width="15.140625" bestFit="1" customWidth="1"/>
  </cols>
  <sheetData>
    <row r="1" spans="2:9" ht="20.25" thickBot="1" x14ac:dyDescent="0.35">
      <c r="B1" s="32" t="s">
        <v>382</v>
      </c>
    </row>
    <row r="2" spans="2:9" ht="18.75" thickTop="1" thickBot="1" x14ac:dyDescent="0.35">
      <c r="B2" s="69" t="s">
        <v>360</v>
      </c>
    </row>
    <row r="3" spans="2:9" ht="15.75" thickTop="1" x14ac:dyDescent="0.25"/>
    <row r="4" spans="2:9" ht="15.75" thickBot="1" x14ac:dyDescent="0.3">
      <c r="B4" s="35" t="s">
        <v>384</v>
      </c>
      <c r="E4" s="35" t="s">
        <v>385</v>
      </c>
      <c r="H4" s="35" t="s">
        <v>386</v>
      </c>
    </row>
    <row r="5" spans="2:9" x14ac:dyDescent="0.25">
      <c r="B5" t="s">
        <v>381</v>
      </c>
      <c r="C5" t="s">
        <v>204</v>
      </c>
      <c r="E5" t="s">
        <v>381</v>
      </c>
      <c r="F5" t="s">
        <v>204</v>
      </c>
      <c r="H5" t="s">
        <v>381</v>
      </c>
      <c r="I5" t="s">
        <v>204</v>
      </c>
    </row>
    <row r="6" spans="2:9" x14ac:dyDescent="0.25">
      <c r="B6" t="s">
        <v>158</v>
      </c>
      <c r="C6">
        <v>578</v>
      </c>
      <c r="E6" t="s">
        <v>158</v>
      </c>
      <c r="F6">
        <v>824</v>
      </c>
      <c r="H6" t="s">
        <v>158</v>
      </c>
      <c r="I6">
        <v>198</v>
      </c>
    </row>
    <row r="7" spans="2:9" x14ac:dyDescent="0.25">
      <c r="B7" t="s">
        <v>148</v>
      </c>
      <c r="C7">
        <v>696</v>
      </c>
      <c r="E7" t="s">
        <v>148</v>
      </c>
      <c r="F7">
        <v>888</v>
      </c>
      <c r="H7" t="s">
        <v>148</v>
      </c>
      <c r="I7">
        <v>318</v>
      </c>
    </row>
    <row r="8" spans="2:9" x14ac:dyDescent="0.25">
      <c r="B8" t="s">
        <v>137</v>
      </c>
      <c r="C8">
        <v>605</v>
      </c>
      <c r="E8" t="s">
        <v>137</v>
      </c>
      <c r="F8">
        <v>589</v>
      </c>
      <c r="H8" t="s">
        <v>137</v>
      </c>
      <c r="I8">
        <v>585</v>
      </c>
    </row>
    <row r="9" spans="2:9" x14ac:dyDescent="0.25">
      <c r="B9" t="s">
        <v>158</v>
      </c>
      <c r="C9">
        <v>782</v>
      </c>
      <c r="E9" t="s">
        <v>158</v>
      </c>
      <c r="F9">
        <v>846</v>
      </c>
      <c r="H9" t="s">
        <v>158</v>
      </c>
      <c r="I9">
        <v>854</v>
      </c>
    </row>
    <row r="10" spans="2:9" x14ac:dyDescent="0.25">
      <c r="B10" t="s">
        <v>160</v>
      </c>
      <c r="C10">
        <v>700</v>
      </c>
      <c r="E10" t="s">
        <v>160</v>
      </c>
      <c r="F10">
        <v>249</v>
      </c>
      <c r="H10" t="s">
        <v>160</v>
      </c>
      <c r="I10">
        <v>936</v>
      </c>
    </row>
    <row r="11" spans="2:9" x14ac:dyDescent="0.25">
      <c r="B11" t="s">
        <v>116</v>
      </c>
      <c r="C11">
        <v>776</v>
      </c>
      <c r="E11" t="s">
        <v>116</v>
      </c>
      <c r="F11">
        <v>339</v>
      </c>
      <c r="H11" t="s">
        <v>116</v>
      </c>
      <c r="I11">
        <v>957</v>
      </c>
    </row>
    <row r="12" spans="2:9" x14ac:dyDescent="0.25">
      <c r="B12" t="s">
        <v>133</v>
      </c>
      <c r="C12">
        <v>403</v>
      </c>
      <c r="E12" t="s">
        <v>133</v>
      </c>
      <c r="F12">
        <v>840</v>
      </c>
      <c r="H12" t="s">
        <v>133</v>
      </c>
      <c r="I12">
        <v>746</v>
      </c>
    </row>
    <row r="13" spans="2:9" x14ac:dyDescent="0.25">
      <c r="B13" t="s">
        <v>143</v>
      </c>
      <c r="C13">
        <v>905</v>
      </c>
      <c r="E13" t="s">
        <v>143</v>
      </c>
      <c r="F13">
        <v>655</v>
      </c>
      <c r="H13" t="s">
        <v>143</v>
      </c>
      <c r="I13">
        <v>926</v>
      </c>
    </row>
    <row r="16" spans="2:9" ht="15.75" thickBot="1" x14ac:dyDescent="0.3"/>
    <row r="17" spans="1:11" ht="22.5" customHeight="1" thickTop="1" thickBot="1" x14ac:dyDescent="0.3">
      <c r="B17" s="54" t="s">
        <v>381</v>
      </c>
      <c r="C17" s="54" t="s">
        <v>383</v>
      </c>
      <c r="E17" s="34" t="s">
        <v>355</v>
      </c>
    </row>
    <row r="18" spans="1:11" ht="15.75" thickTop="1" x14ac:dyDescent="0.25">
      <c r="B18" s="70" t="s">
        <v>116</v>
      </c>
      <c r="C18" s="71" t="s">
        <v>197</v>
      </c>
      <c r="E18" s="65">
        <f ca="1">VLOOKUP(B18, INDIRECT("Table_" &amp; C18), 2, FALSE)</f>
        <v>339</v>
      </c>
    </row>
    <row r="29" spans="1:11" ht="18" thickBot="1" x14ac:dyDescent="0.35">
      <c r="B29" s="69" t="s">
        <v>387</v>
      </c>
    </row>
    <row r="30" spans="1:11" ht="15.75" thickTop="1" x14ac:dyDescent="0.25"/>
    <row r="31" spans="1:11" ht="15.75" thickBot="1" x14ac:dyDescent="0.3">
      <c r="A31" s="35" t="s">
        <v>388</v>
      </c>
      <c r="E31" s="35" t="s">
        <v>390</v>
      </c>
      <c r="H31" s="35" t="s">
        <v>389</v>
      </c>
    </row>
    <row r="32" spans="1:11" x14ac:dyDescent="0.25">
      <c r="A32" t="s">
        <v>391</v>
      </c>
      <c r="B32" t="s">
        <v>392</v>
      </c>
      <c r="C32" t="s">
        <v>393</v>
      </c>
      <c r="E32" t="s">
        <v>391</v>
      </c>
      <c r="F32" t="s">
        <v>393</v>
      </c>
      <c r="H32" t="s">
        <v>391</v>
      </c>
      <c r="I32" t="s">
        <v>392</v>
      </c>
      <c r="J32" t="s">
        <v>394</v>
      </c>
      <c r="K32" t="s">
        <v>393</v>
      </c>
    </row>
    <row r="33" spans="1:11" x14ac:dyDescent="0.25">
      <c r="A33" t="s">
        <v>90</v>
      </c>
      <c r="B33" t="s">
        <v>429</v>
      </c>
      <c r="C33" t="s">
        <v>441</v>
      </c>
      <c r="E33" t="s">
        <v>397</v>
      </c>
      <c r="F33" t="s">
        <v>441</v>
      </c>
      <c r="H33" t="s">
        <v>409</v>
      </c>
      <c r="I33" t="s">
        <v>419</v>
      </c>
      <c r="J33" t="s">
        <v>30</v>
      </c>
      <c r="K33" t="s">
        <v>441</v>
      </c>
    </row>
    <row r="34" spans="1:11" x14ac:dyDescent="0.25">
      <c r="A34" t="s">
        <v>93</v>
      </c>
      <c r="B34" t="s">
        <v>430</v>
      </c>
      <c r="C34" t="s">
        <v>53</v>
      </c>
      <c r="E34" t="s">
        <v>398</v>
      </c>
      <c r="F34" t="s">
        <v>443</v>
      </c>
      <c r="H34" t="s">
        <v>410</v>
      </c>
      <c r="I34" t="s">
        <v>420</v>
      </c>
      <c r="J34" t="s">
        <v>26</v>
      </c>
      <c r="K34" t="s">
        <v>442</v>
      </c>
    </row>
    <row r="35" spans="1:11" x14ac:dyDescent="0.25">
      <c r="A35" t="s">
        <v>94</v>
      </c>
      <c r="B35" t="s">
        <v>431</v>
      </c>
      <c r="C35" t="s">
        <v>53</v>
      </c>
      <c r="E35" t="s">
        <v>399</v>
      </c>
      <c r="F35" t="s">
        <v>445</v>
      </c>
      <c r="H35" t="s">
        <v>411</v>
      </c>
      <c r="I35" t="s">
        <v>421</v>
      </c>
      <c r="J35" t="s">
        <v>28</v>
      </c>
      <c r="K35" t="s">
        <v>53</v>
      </c>
    </row>
    <row r="36" spans="1:11" x14ac:dyDescent="0.25">
      <c r="A36" t="s">
        <v>47</v>
      </c>
      <c r="B36" t="s">
        <v>432</v>
      </c>
      <c r="C36" t="s">
        <v>445</v>
      </c>
      <c r="E36" t="s">
        <v>400</v>
      </c>
      <c r="F36" t="s">
        <v>446</v>
      </c>
      <c r="H36" t="s">
        <v>412</v>
      </c>
      <c r="I36" t="s">
        <v>422</v>
      </c>
      <c r="J36" t="s">
        <v>24</v>
      </c>
      <c r="K36" t="s">
        <v>53</v>
      </c>
    </row>
    <row r="37" spans="1:11" x14ac:dyDescent="0.25">
      <c r="A37" t="s">
        <v>51</v>
      </c>
      <c r="B37" t="s">
        <v>433</v>
      </c>
      <c r="C37" t="s">
        <v>441</v>
      </c>
      <c r="E37" t="s">
        <v>401</v>
      </c>
      <c r="F37" t="s">
        <v>441</v>
      </c>
      <c r="H37" t="s">
        <v>413</v>
      </c>
      <c r="I37" t="s">
        <v>423</v>
      </c>
      <c r="J37" t="s">
        <v>22</v>
      </c>
      <c r="K37" t="s">
        <v>441</v>
      </c>
    </row>
    <row r="38" spans="1:11" x14ac:dyDescent="0.25">
      <c r="A38" t="s">
        <v>48</v>
      </c>
      <c r="B38" t="s">
        <v>434</v>
      </c>
      <c r="C38" t="s">
        <v>441</v>
      </c>
      <c r="E38" t="s">
        <v>402</v>
      </c>
      <c r="F38" t="s">
        <v>443</v>
      </c>
      <c r="H38" t="s">
        <v>414</v>
      </c>
      <c r="I38" t="s">
        <v>424</v>
      </c>
      <c r="J38" t="s">
        <v>18</v>
      </c>
      <c r="K38" t="s">
        <v>442</v>
      </c>
    </row>
    <row r="39" spans="1:11" x14ac:dyDescent="0.25">
      <c r="A39" t="s">
        <v>91</v>
      </c>
      <c r="B39" t="s">
        <v>435</v>
      </c>
      <c r="C39" t="s">
        <v>442</v>
      </c>
      <c r="E39" t="s">
        <v>403</v>
      </c>
      <c r="F39" t="s">
        <v>441</v>
      </c>
      <c r="H39" t="s">
        <v>415</v>
      </c>
      <c r="I39" t="s">
        <v>425</v>
      </c>
      <c r="J39" t="s">
        <v>20</v>
      </c>
      <c r="K39" t="s">
        <v>442</v>
      </c>
    </row>
    <row r="40" spans="1:11" x14ac:dyDescent="0.25">
      <c r="A40" t="s">
        <v>49</v>
      </c>
      <c r="B40" t="s">
        <v>436</v>
      </c>
      <c r="C40" t="s">
        <v>443</v>
      </c>
      <c r="E40" t="s">
        <v>404</v>
      </c>
      <c r="F40" t="s">
        <v>444</v>
      </c>
      <c r="H40" t="s">
        <v>416</v>
      </c>
      <c r="I40" t="s">
        <v>426</v>
      </c>
      <c r="J40" t="s">
        <v>16</v>
      </c>
      <c r="K40" t="s">
        <v>442</v>
      </c>
    </row>
    <row r="41" spans="1:11" x14ac:dyDescent="0.25">
      <c r="A41" t="s">
        <v>92</v>
      </c>
      <c r="B41" t="s">
        <v>437</v>
      </c>
      <c r="C41" t="s">
        <v>53</v>
      </c>
      <c r="E41" t="s">
        <v>405</v>
      </c>
      <c r="F41" t="s">
        <v>444</v>
      </c>
      <c r="H41" t="s">
        <v>417</v>
      </c>
      <c r="I41" t="s">
        <v>427</v>
      </c>
      <c r="J41" t="s">
        <v>14</v>
      </c>
      <c r="K41" t="s">
        <v>441</v>
      </c>
    </row>
    <row r="42" spans="1:11" x14ac:dyDescent="0.25">
      <c r="A42" t="s">
        <v>50</v>
      </c>
      <c r="B42" t="s">
        <v>438</v>
      </c>
      <c r="C42" t="s">
        <v>441</v>
      </c>
      <c r="H42" t="s">
        <v>418</v>
      </c>
      <c r="I42" t="s">
        <v>428</v>
      </c>
      <c r="J42" t="s">
        <v>14</v>
      </c>
      <c r="K42" t="s">
        <v>443</v>
      </c>
    </row>
    <row r="43" spans="1:11" x14ac:dyDescent="0.25">
      <c r="A43" t="s">
        <v>395</v>
      </c>
      <c r="B43" t="s">
        <v>439</v>
      </c>
      <c r="C43" t="s">
        <v>445</v>
      </c>
    </row>
    <row r="44" spans="1:11" x14ac:dyDescent="0.25">
      <c r="A44" t="s">
        <v>396</v>
      </c>
      <c r="B44" t="s">
        <v>440</v>
      </c>
      <c r="C44" t="s">
        <v>441</v>
      </c>
    </row>
    <row r="48" spans="1:11" x14ac:dyDescent="0.25">
      <c r="E48" s="8" t="s">
        <v>45</v>
      </c>
      <c r="F48" t="s">
        <v>50</v>
      </c>
    </row>
    <row r="49" spans="2:13" x14ac:dyDescent="0.25">
      <c r="E49" s="8" t="s">
        <v>388</v>
      </c>
      <c r="F49" s="65" t="str">
        <f>VLOOKUP(F48,Current_Employees33[#All],3,0)</f>
        <v>Marketing</v>
      </c>
    </row>
    <row r="50" spans="2:13" x14ac:dyDescent="0.25">
      <c r="E50" s="8" t="s">
        <v>390</v>
      </c>
      <c r="F50" s="65" t="e">
        <f>VLOOKUP(F48,Contractors34[#All],2,0)</f>
        <v>#N/A</v>
      </c>
    </row>
    <row r="51" spans="2:13" x14ac:dyDescent="0.25">
      <c r="E51" s="8" t="s">
        <v>389</v>
      </c>
      <c r="F51" s="65" t="e">
        <f>VLOOKUP(F48,Former_Employees35[#All],4,0)</f>
        <v>#N/A</v>
      </c>
    </row>
    <row r="53" spans="2:13" x14ac:dyDescent="0.25">
      <c r="E53" s="8" t="s">
        <v>457</v>
      </c>
      <c r="F53" s="65" t="str">
        <f>IFERROR(IFERROR(IFERROR(VLOOKUP(F48,Current_Employees33[#All],3,0),VLOOKUP(F48,Contractors34[#All],2,0)),VLOOKUP(F48,Former_Employees35[#All],4,0)),"Not Found")</f>
        <v>Marketing</v>
      </c>
    </row>
    <row r="61" spans="2:13" ht="18" thickBot="1" x14ac:dyDescent="0.35">
      <c r="B61" s="69" t="s">
        <v>361</v>
      </c>
      <c r="L61" s="86" t="s">
        <v>90</v>
      </c>
      <c r="M61" s="102" t="s">
        <v>171</v>
      </c>
    </row>
    <row r="62" spans="2:13" ht="15.75" thickTop="1" x14ac:dyDescent="0.25">
      <c r="D62" s="8"/>
      <c r="L62" s="86" t="s">
        <v>51</v>
      </c>
      <c r="M62" s="102" t="s">
        <v>300</v>
      </c>
    </row>
    <row r="63" spans="2:13" ht="15.75" thickBot="1" x14ac:dyDescent="0.3">
      <c r="L63" s="86" t="s">
        <v>92</v>
      </c>
      <c r="M63" s="102" t="s">
        <v>452</v>
      </c>
    </row>
    <row r="64" spans="2:13" ht="19.5" customHeight="1" thickTop="1" thickBot="1" x14ac:dyDescent="0.3">
      <c r="B64" s="54" t="s">
        <v>299</v>
      </c>
      <c r="C64" s="54" t="s">
        <v>169</v>
      </c>
      <c r="E64" s="34" t="s">
        <v>52</v>
      </c>
      <c r="L64" s="86" t="s">
        <v>48</v>
      </c>
      <c r="M64" s="86"/>
    </row>
    <row r="65" spans="2:13" ht="15.75" thickTop="1" x14ac:dyDescent="0.25">
      <c r="B65" s="70" t="s">
        <v>92</v>
      </c>
      <c r="C65" s="71" t="s">
        <v>300</v>
      </c>
      <c r="E65" s="65">
        <f ca="1">VLOOKUP(B65,INDIRECT(C65&amp;"!A:C"),3,0)</f>
        <v>10604</v>
      </c>
      <c r="L65" s="86" t="s">
        <v>50</v>
      </c>
      <c r="M65" s="86"/>
    </row>
    <row r="66" spans="2:13" x14ac:dyDescent="0.25">
      <c r="L66" s="86"/>
      <c r="M66" s="86"/>
    </row>
  </sheetData>
  <dataValidations count="4">
    <dataValidation type="list" allowBlank="1" showInputMessage="1" showErrorMessage="1" sqref="C18" xr:uid="{54F91099-65D9-44EC-8CDD-0FB66C57B173}">
      <formula1>"JAN, FEB, MAR"</formula1>
    </dataValidation>
    <dataValidation type="list" allowBlank="1" showInputMessage="1" showErrorMessage="1" sqref="B18" xr:uid="{35E2D626-9996-4FAA-9F14-9FB2BB36C028}">
      <formula1>$B$6:$B$13</formula1>
    </dataValidation>
    <dataValidation type="list" allowBlank="1" showInputMessage="1" showErrorMessage="1" sqref="B65" xr:uid="{20E46DCD-7D17-4D83-9CDF-1CAA6830815C}">
      <formula1>$L$61:$L$65</formula1>
    </dataValidation>
    <dataValidation type="list" allowBlank="1" showInputMessage="1" showErrorMessage="1" sqref="C65" xr:uid="{9C84D267-4D74-4088-A06D-46280BF5B151}">
      <formula1>$M$61:$M$63</formula1>
    </dataValidation>
  </dataValidations>
  <pageMargins left="0.7" right="0.7" top="0.75" bottom="0.75" header="0.3" footer="0.3"/>
  <drawing r:id="rId1"/>
  <tableParts count="6">
    <tablePart r:id="rId2"/>
    <tablePart r:id="rId3"/>
    <tablePart r:id="rId4"/>
    <tablePart r:id="rId5"/>
    <tablePart r:id="rId6"/>
    <tablePart r:id="rId7"/>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40048-7342-4DD2-94AD-3CC5CC1074A1}">
  <dimension ref="C1:R27"/>
  <sheetViews>
    <sheetView zoomScale="205" zoomScaleNormal="205" workbookViewId="0"/>
  </sheetViews>
  <sheetFormatPr defaultRowHeight="15" x14ac:dyDescent="0.25"/>
  <cols>
    <col min="3" max="3" width="12.5703125" customWidth="1"/>
    <col min="14" max="14" width="9.140625" style="87"/>
  </cols>
  <sheetData>
    <row r="1" spans="3:18" ht="20.25" thickBot="1" x14ac:dyDescent="0.35">
      <c r="C1" s="32" t="s">
        <v>370</v>
      </c>
      <c r="O1" t="s">
        <v>31</v>
      </c>
      <c r="P1" t="s">
        <v>366</v>
      </c>
      <c r="Q1" t="s">
        <v>362</v>
      </c>
      <c r="R1">
        <v>2025</v>
      </c>
    </row>
    <row r="2" spans="3:18" ht="16.5" thickTop="1" thickBot="1" x14ac:dyDescent="0.3">
      <c r="O2" t="s">
        <v>13</v>
      </c>
      <c r="P2" t="s">
        <v>367</v>
      </c>
      <c r="Q2" t="s">
        <v>363</v>
      </c>
      <c r="R2">
        <v>2026</v>
      </c>
    </row>
    <row r="3" spans="3:18" ht="16.5" thickTop="1" thickBot="1" x14ac:dyDescent="0.3">
      <c r="C3" s="145" t="s">
        <v>305</v>
      </c>
      <c r="D3" s="145"/>
      <c r="E3" s="91">
        <v>2025</v>
      </c>
      <c r="F3" s="91">
        <v>2025</v>
      </c>
      <c r="G3" s="91">
        <v>2025</v>
      </c>
      <c r="H3" s="91">
        <v>2025</v>
      </c>
      <c r="I3" s="92">
        <v>2026</v>
      </c>
      <c r="J3" s="92">
        <v>2026</v>
      </c>
      <c r="K3" s="92">
        <v>2026</v>
      </c>
      <c r="L3" s="92">
        <v>2026</v>
      </c>
      <c r="O3" t="s">
        <v>9</v>
      </c>
      <c r="P3" t="s">
        <v>368</v>
      </c>
      <c r="Q3" t="s">
        <v>364</v>
      </c>
    </row>
    <row r="4" spans="3:18" ht="16.5" thickTop="1" thickBot="1" x14ac:dyDescent="0.3">
      <c r="C4" s="145"/>
      <c r="D4" s="145"/>
      <c r="E4" s="93" t="s">
        <v>362</v>
      </c>
      <c r="F4" s="93" t="s">
        <v>363</v>
      </c>
      <c r="G4" s="93" t="s">
        <v>364</v>
      </c>
      <c r="H4" s="93" t="s">
        <v>365</v>
      </c>
      <c r="I4" s="94" t="s">
        <v>362</v>
      </c>
      <c r="J4" s="94" t="s">
        <v>363</v>
      </c>
      <c r="K4" s="94" t="s">
        <v>364</v>
      </c>
      <c r="L4" s="94" t="s">
        <v>365</v>
      </c>
      <c r="P4" t="s">
        <v>369</v>
      </c>
      <c r="Q4" t="s">
        <v>365</v>
      </c>
    </row>
    <row r="5" spans="3:18" ht="15.75" thickTop="1" x14ac:dyDescent="0.25">
      <c r="C5" s="95" t="s">
        <v>31</v>
      </c>
      <c r="D5" s="96" t="s">
        <v>366</v>
      </c>
      <c r="E5" s="101">
        <v>733</v>
      </c>
      <c r="F5" s="101">
        <v>717</v>
      </c>
      <c r="G5" s="101">
        <v>397</v>
      </c>
      <c r="H5" s="101">
        <v>115</v>
      </c>
      <c r="I5" s="101">
        <v>535</v>
      </c>
      <c r="J5" s="101">
        <v>468</v>
      </c>
      <c r="K5" s="101">
        <v>180</v>
      </c>
      <c r="L5" s="101">
        <v>643</v>
      </c>
    </row>
    <row r="6" spans="3:18" x14ac:dyDescent="0.25">
      <c r="C6" s="95" t="s">
        <v>31</v>
      </c>
      <c r="D6" s="96" t="s">
        <v>367</v>
      </c>
      <c r="E6" s="101">
        <v>989</v>
      </c>
      <c r="F6" s="101">
        <v>668</v>
      </c>
      <c r="G6" s="101">
        <v>919</v>
      </c>
      <c r="H6" s="101">
        <v>943</v>
      </c>
      <c r="I6" s="101">
        <v>514</v>
      </c>
      <c r="J6" s="101">
        <v>190</v>
      </c>
      <c r="K6" s="101">
        <v>623</v>
      </c>
      <c r="L6" s="101">
        <v>945</v>
      </c>
    </row>
    <row r="7" spans="3:18" x14ac:dyDescent="0.25">
      <c r="C7" s="95" t="s">
        <v>31</v>
      </c>
      <c r="D7" s="96" t="s">
        <v>368</v>
      </c>
      <c r="E7" s="101">
        <v>328</v>
      </c>
      <c r="F7" s="101">
        <v>879</v>
      </c>
      <c r="G7" s="101">
        <v>453</v>
      </c>
      <c r="H7" s="101">
        <v>107</v>
      </c>
      <c r="I7" s="101">
        <v>443</v>
      </c>
      <c r="J7" s="101">
        <v>675</v>
      </c>
      <c r="K7" s="101">
        <v>347</v>
      </c>
      <c r="L7" s="101">
        <v>762</v>
      </c>
    </row>
    <row r="8" spans="3:18" x14ac:dyDescent="0.25">
      <c r="C8" s="95" t="s">
        <v>31</v>
      </c>
      <c r="D8" s="96" t="s">
        <v>369</v>
      </c>
      <c r="E8" s="101">
        <v>815</v>
      </c>
      <c r="F8" s="101">
        <v>178</v>
      </c>
      <c r="G8" s="101">
        <v>100</v>
      </c>
      <c r="H8" s="101">
        <v>242</v>
      </c>
      <c r="I8" s="101">
        <v>474</v>
      </c>
      <c r="J8" s="101">
        <v>997</v>
      </c>
      <c r="K8" s="101">
        <v>837</v>
      </c>
      <c r="L8" s="101">
        <v>349</v>
      </c>
    </row>
    <row r="9" spans="3:18" x14ac:dyDescent="0.25">
      <c r="C9" s="97" t="s">
        <v>13</v>
      </c>
      <c r="D9" s="98" t="s">
        <v>366</v>
      </c>
      <c r="E9" s="101">
        <v>379</v>
      </c>
      <c r="F9" s="101">
        <v>972</v>
      </c>
      <c r="G9" s="101">
        <v>325</v>
      </c>
      <c r="H9" s="101">
        <v>381</v>
      </c>
      <c r="I9" s="101">
        <v>266</v>
      </c>
      <c r="J9" s="101">
        <v>482</v>
      </c>
      <c r="K9" s="101">
        <v>760</v>
      </c>
      <c r="L9" s="101">
        <v>704</v>
      </c>
    </row>
    <row r="10" spans="3:18" x14ac:dyDescent="0.25">
      <c r="C10" s="97" t="s">
        <v>13</v>
      </c>
      <c r="D10" s="98" t="s">
        <v>367</v>
      </c>
      <c r="E10" s="101">
        <v>189</v>
      </c>
      <c r="F10" s="101">
        <v>698</v>
      </c>
      <c r="G10" s="101">
        <v>521</v>
      </c>
      <c r="H10" s="101">
        <v>499</v>
      </c>
      <c r="I10" s="101">
        <v>453</v>
      </c>
      <c r="J10" s="101">
        <v>567</v>
      </c>
      <c r="K10" s="101">
        <v>247</v>
      </c>
      <c r="L10" s="101">
        <v>608</v>
      </c>
    </row>
    <row r="11" spans="3:18" x14ac:dyDescent="0.25">
      <c r="C11" s="97" t="s">
        <v>13</v>
      </c>
      <c r="D11" s="98" t="s">
        <v>368</v>
      </c>
      <c r="E11" s="101">
        <v>647</v>
      </c>
      <c r="F11" s="101">
        <v>620</v>
      </c>
      <c r="G11" s="101">
        <v>949</v>
      </c>
      <c r="H11" s="101">
        <v>671</v>
      </c>
      <c r="I11" s="101">
        <v>545</v>
      </c>
      <c r="J11" s="101">
        <v>862</v>
      </c>
      <c r="K11" s="101">
        <v>328</v>
      </c>
      <c r="L11" s="101">
        <v>418</v>
      </c>
    </row>
    <row r="12" spans="3:18" x14ac:dyDescent="0.25">
      <c r="C12" s="97" t="s">
        <v>13</v>
      </c>
      <c r="D12" s="98" t="s">
        <v>369</v>
      </c>
      <c r="E12" s="101">
        <v>436</v>
      </c>
      <c r="F12" s="101">
        <v>275</v>
      </c>
      <c r="G12" s="101">
        <v>531</v>
      </c>
      <c r="H12" s="101">
        <v>105</v>
      </c>
      <c r="I12" s="101">
        <v>751</v>
      </c>
      <c r="J12" s="101">
        <v>413</v>
      </c>
      <c r="K12" s="101">
        <v>107</v>
      </c>
      <c r="L12" s="101">
        <v>780</v>
      </c>
    </row>
    <row r="13" spans="3:18" x14ac:dyDescent="0.25">
      <c r="C13" s="99" t="s">
        <v>9</v>
      </c>
      <c r="D13" s="100" t="s">
        <v>366</v>
      </c>
      <c r="E13" s="101">
        <v>874</v>
      </c>
      <c r="F13" s="101">
        <v>823</v>
      </c>
      <c r="G13" s="101">
        <v>346</v>
      </c>
      <c r="H13" s="101">
        <v>104</v>
      </c>
      <c r="I13" s="101">
        <v>138</v>
      </c>
      <c r="J13" s="101">
        <v>698</v>
      </c>
      <c r="K13" s="101">
        <v>625</v>
      </c>
      <c r="L13" s="101">
        <v>136</v>
      </c>
    </row>
    <row r="14" spans="3:18" x14ac:dyDescent="0.25">
      <c r="C14" s="99" t="s">
        <v>9</v>
      </c>
      <c r="D14" s="100" t="s">
        <v>367</v>
      </c>
      <c r="E14" s="101">
        <v>162</v>
      </c>
      <c r="F14" s="101">
        <v>442</v>
      </c>
      <c r="G14" s="101">
        <v>132</v>
      </c>
      <c r="H14" s="101">
        <v>389</v>
      </c>
      <c r="I14" s="101">
        <v>354</v>
      </c>
      <c r="J14" s="101">
        <v>592</v>
      </c>
      <c r="K14" s="101">
        <v>538</v>
      </c>
      <c r="L14" s="101">
        <v>110</v>
      </c>
    </row>
    <row r="15" spans="3:18" x14ac:dyDescent="0.25">
      <c r="C15" s="99" t="s">
        <v>9</v>
      </c>
      <c r="D15" s="100" t="s">
        <v>368</v>
      </c>
      <c r="E15" s="101">
        <v>901</v>
      </c>
      <c r="F15" s="101">
        <v>313</v>
      </c>
      <c r="G15" s="101">
        <v>233</v>
      </c>
      <c r="H15" s="101">
        <v>959</v>
      </c>
      <c r="I15" s="101">
        <v>604</v>
      </c>
      <c r="J15" s="101">
        <v>562</v>
      </c>
      <c r="K15" s="101">
        <v>464</v>
      </c>
      <c r="L15" s="101">
        <v>172</v>
      </c>
    </row>
    <row r="16" spans="3:18" x14ac:dyDescent="0.25">
      <c r="C16" s="99" t="s">
        <v>9</v>
      </c>
      <c r="D16" s="100" t="s">
        <v>369</v>
      </c>
      <c r="E16" s="101">
        <v>409</v>
      </c>
      <c r="F16" s="101">
        <v>506</v>
      </c>
      <c r="G16" s="101">
        <v>507</v>
      </c>
      <c r="H16" s="101">
        <v>365</v>
      </c>
      <c r="I16" s="101">
        <v>512</v>
      </c>
      <c r="J16" s="101">
        <v>861</v>
      </c>
      <c r="K16" s="101">
        <v>558</v>
      </c>
      <c r="L16" s="101">
        <v>165</v>
      </c>
    </row>
    <row r="18" spans="3:6" ht="15.75" thickBot="1" x14ac:dyDescent="0.3"/>
    <row r="19" spans="3:6" ht="16.5" thickTop="1" thickBot="1" x14ac:dyDescent="0.3">
      <c r="C19" s="90" t="s">
        <v>356</v>
      </c>
      <c r="D19" s="90" t="s">
        <v>371</v>
      </c>
      <c r="E19" s="90" t="s">
        <v>359</v>
      </c>
      <c r="F19" s="90" t="s">
        <v>372</v>
      </c>
    </row>
    <row r="20" spans="3:6" ht="15.75" thickTop="1" x14ac:dyDescent="0.25">
      <c r="C20" s="89" t="s">
        <v>13</v>
      </c>
      <c r="D20" s="89" t="s">
        <v>367</v>
      </c>
      <c r="E20" s="89">
        <v>2025</v>
      </c>
      <c r="F20" s="89" t="s">
        <v>362</v>
      </c>
    </row>
    <row r="21" spans="3:6" ht="22.5" customHeight="1" x14ac:dyDescent="0.25"/>
    <row r="22" spans="3:6" x14ac:dyDescent="0.25">
      <c r="C22" s="146" t="s">
        <v>453</v>
      </c>
      <c r="D22" s="146"/>
      <c r="E22" s="103"/>
    </row>
    <row r="23" spans="3:6" x14ac:dyDescent="0.25">
      <c r="C23" s="146" t="s">
        <v>454</v>
      </c>
      <c r="D23" s="146"/>
      <c r="E23" s="103"/>
    </row>
    <row r="24" spans="3:6" x14ac:dyDescent="0.25">
      <c r="C24" s="146" t="s">
        <v>455</v>
      </c>
      <c r="D24" s="146"/>
      <c r="E24" s="103"/>
    </row>
    <row r="25" spans="3:6" x14ac:dyDescent="0.25">
      <c r="C25" s="146" t="s">
        <v>297</v>
      </c>
      <c r="D25" s="146"/>
      <c r="E25" s="103"/>
    </row>
    <row r="27" spans="3:6" x14ac:dyDescent="0.25">
      <c r="C27" s="143" t="s">
        <v>256</v>
      </c>
      <c r="D27" s="144"/>
      <c r="E27" s="103"/>
    </row>
  </sheetData>
  <mergeCells count="6">
    <mergeCell ref="C27:D27"/>
    <mergeCell ref="C3:D4"/>
    <mergeCell ref="C22:D22"/>
    <mergeCell ref="C23:D23"/>
    <mergeCell ref="C24:D24"/>
    <mergeCell ref="C25:D25"/>
  </mergeCells>
  <phoneticPr fontId="27" type="noConversion"/>
  <dataValidations count="4">
    <dataValidation type="list" allowBlank="1" showInputMessage="1" showErrorMessage="1" sqref="C20" xr:uid="{422F64F2-12E0-4F22-8625-B91723CD0674}">
      <formula1>$O$1:$O$3</formula1>
    </dataValidation>
    <dataValidation type="list" allowBlank="1" showInputMessage="1" showErrorMessage="1" sqref="D20" xr:uid="{E59851AB-3927-4D95-93DE-A693857F21A7}">
      <formula1>$P$1:$P$4</formula1>
    </dataValidation>
    <dataValidation type="list" allowBlank="1" showInputMessage="1" showErrorMessage="1" sqref="E20" xr:uid="{FCD95AD2-172B-41CF-90AF-EE8A40CC9EED}">
      <formula1>$R$1:$R$2</formula1>
    </dataValidation>
    <dataValidation type="list" allowBlank="1" showInputMessage="1" showErrorMessage="1" sqref="F20" xr:uid="{069383C7-BD64-4B75-A87D-D0BD62A2B746}">
      <formula1>$Q$1:$Q$4</formula1>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BB5A8-C76E-4896-8B7C-290087AD0D45}">
  <dimension ref="C1:R27"/>
  <sheetViews>
    <sheetView zoomScale="205" zoomScaleNormal="205" workbookViewId="0"/>
  </sheetViews>
  <sheetFormatPr defaultRowHeight="15" x14ac:dyDescent="0.25"/>
  <cols>
    <col min="3" max="3" width="12.5703125" customWidth="1"/>
    <col min="14" max="14" width="9.140625" style="87"/>
  </cols>
  <sheetData>
    <row r="1" spans="3:18" ht="20.25" thickBot="1" x14ac:dyDescent="0.35">
      <c r="C1" s="32" t="s">
        <v>370</v>
      </c>
      <c r="O1" t="s">
        <v>31</v>
      </c>
      <c r="P1" t="s">
        <v>366</v>
      </c>
      <c r="Q1" t="s">
        <v>362</v>
      </c>
      <c r="R1">
        <v>2025</v>
      </c>
    </row>
    <row r="2" spans="3:18" ht="16.5" thickTop="1" thickBot="1" x14ac:dyDescent="0.3">
      <c r="O2" t="s">
        <v>13</v>
      </c>
      <c r="P2" t="s">
        <v>367</v>
      </c>
      <c r="Q2" t="s">
        <v>363</v>
      </c>
      <c r="R2">
        <v>2026</v>
      </c>
    </row>
    <row r="3" spans="3:18" ht="16.5" thickTop="1" thickBot="1" x14ac:dyDescent="0.3">
      <c r="C3" s="145" t="s">
        <v>305</v>
      </c>
      <c r="D3" s="145"/>
      <c r="E3" s="91">
        <v>2025</v>
      </c>
      <c r="F3" s="91">
        <v>2025</v>
      </c>
      <c r="G3" s="91">
        <v>2025</v>
      </c>
      <c r="H3" s="91">
        <v>2025</v>
      </c>
      <c r="I3" s="92">
        <v>2026</v>
      </c>
      <c r="J3" s="92">
        <v>2026</v>
      </c>
      <c r="K3" s="92">
        <v>2026</v>
      </c>
      <c r="L3" s="92">
        <v>2026</v>
      </c>
      <c r="O3" t="s">
        <v>9</v>
      </c>
      <c r="P3" t="s">
        <v>368</v>
      </c>
      <c r="Q3" t="s">
        <v>364</v>
      </c>
    </row>
    <row r="4" spans="3:18" ht="16.5" thickTop="1" thickBot="1" x14ac:dyDescent="0.3">
      <c r="C4" s="145"/>
      <c r="D4" s="145"/>
      <c r="E4" s="93" t="s">
        <v>362</v>
      </c>
      <c r="F4" s="93" t="s">
        <v>363</v>
      </c>
      <c r="G4" s="93" t="s">
        <v>364</v>
      </c>
      <c r="H4" s="93" t="s">
        <v>365</v>
      </c>
      <c r="I4" s="94" t="s">
        <v>362</v>
      </c>
      <c r="J4" s="94" t="s">
        <v>363</v>
      </c>
      <c r="K4" s="94" t="s">
        <v>364</v>
      </c>
      <c r="L4" s="94" t="s">
        <v>365</v>
      </c>
      <c r="P4" t="s">
        <v>369</v>
      </c>
      <c r="Q4" t="s">
        <v>365</v>
      </c>
    </row>
    <row r="5" spans="3:18" ht="15.75" thickTop="1" x14ac:dyDescent="0.25">
      <c r="C5" s="95" t="s">
        <v>31</v>
      </c>
      <c r="D5" s="96" t="s">
        <v>366</v>
      </c>
      <c r="E5" s="101">
        <v>733</v>
      </c>
      <c r="F5" s="101">
        <v>717</v>
      </c>
      <c r="G5" s="101">
        <v>397</v>
      </c>
      <c r="H5" s="101">
        <v>115</v>
      </c>
      <c r="I5" s="101">
        <v>535</v>
      </c>
      <c r="J5" s="101">
        <v>468</v>
      </c>
      <c r="K5" s="101">
        <v>180</v>
      </c>
      <c r="L5" s="101">
        <v>643</v>
      </c>
    </row>
    <row r="6" spans="3:18" x14ac:dyDescent="0.25">
      <c r="C6" s="95" t="s">
        <v>31</v>
      </c>
      <c r="D6" s="96" t="s">
        <v>367</v>
      </c>
      <c r="E6" s="101">
        <v>989</v>
      </c>
      <c r="F6" s="101">
        <v>668</v>
      </c>
      <c r="G6" s="101">
        <v>919</v>
      </c>
      <c r="H6" s="101">
        <v>943</v>
      </c>
      <c r="I6" s="101">
        <v>514</v>
      </c>
      <c r="J6" s="101">
        <v>190</v>
      </c>
      <c r="K6" s="101">
        <v>623</v>
      </c>
      <c r="L6" s="101">
        <v>945</v>
      </c>
    </row>
    <row r="7" spans="3:18" x14ac:dyDescent="0.25">
      <c r="C7" s="95" t="s">
        <v>31</v>
      </c>
      <c r="D7" s="96" t="s">
        <v>368</v>
      </c>
      <c r="E7" s="101">
        <v>328</v>
      </c>
      <c r="F7" s="101">
        <v>879</v>
      </c>
      <c r="G7" s="101">
        <v>453</v>
      </c>
      <c r="H7" s="101">
        <v>107</v>
      </c>
      <c r="I7" s="101">
        <v>443</v>
      </c>
      <c r="J7" s="101">
        <v>675</v>
      </c>
      <c r="K7" s="101">
        <v>347</v>
      </c>
      <c r="L7" s="101">
        <v>762</v>
      </c>
    </row>
    <row r="8" spans="3:18" x14ac:dyDescent="0.25">
      <c r="C8" s="95" t="s">
        <v>31</v>
      </c>
      <c r="D8" s="96" t="s">
        <v>369</v>
      </c>
      <c r="E8" s="101">
        <v>815</v>
      </c>
      <c r="F8" s="101">
        <v>178</v>
      </c>
      <c r="G8" s="101">
        <v>100</v>
      </c>
      <c r="H8" s="101">
        <v>242</v>
      </c>
      <c r="I8" s="101">
        <v>474</v>
      </c>
      <c r="J8" s="101">
        <v>997</v>
      </c>
      <c r="K8" s="101">
        <v>837</v>
      </c>
      <c r="L8" s="101">
        <v>349</v>
      </c>
    </row>
    <row r="9" spans="3:18" x14ac:dyDescent="0.25">
      <c r="C9" s="97" t="s">
        <v>13</v>
      </c>
      <c r="D9" s="98" t="s">
        <v>366</v>
      </c>
      <c r="E9" s="101">
        <v>379</v>
      </c>
      <c r="F9" s="101">
        <v>972</v>
      </c>
      <c r="G9" s="101">
        <v>325</v>
      </c>
      <c r="H9" s="101">
        <v>381</v>
      </c>
      <c r="I9" s="101">
        <v>266</v>
      </c>
      <c r="J9" s="101">
        <v>482</v>
      </c>
      <c r="K9" s="101">
        <v>760</v>
      </c>
      <c r="L9" s="101">
        <v>704</v>
      </c>
    </row>
    <row r="10" spans="3:18" x14ac:dyDescent="0.25">
      <c r="C10" s="97" t="s">
        <v>13</v>
      </c>
      <c r="D10" s="98" t="s">
        <v>367</v>
      </c>
      <c r="E10" s="101">
        <v>189</v>
      </c>
      <c r="F10" s="101">
        <v>698</v>
      </c>
      <c r="G10" s="101">
        <v>521</v>
      </c>
      <c r="H10" s="101">
        <v>499</v>
      </c>
      <c r="I10" s="101">
        <v>453</v>
      </c>
      <c r="J10" s="101">
        <v>567</v>
      </c>
      <c r="K10" s="101">
        <v>247</v>
      </c>
      <c r="L10" s="101">
        <v>608</v>
      </c>
    </row>
    <row r="11" spans="3:18" x14ac:dyDescent="0.25">
      <c r="C11" s="97" t="s">
        <v>13</v>
      </c>
      <c r="D11" s="98" t="s">
        <v>368</v>
      </c>
      <c r="E11" s="101">
        <v>647</v>
      </c>
      <c r="F11" s="101">
        <v>620</v>
      </c>
      <c r="G11" s="101">
        <v>949</v>
      </c>
      <c r="H11" s="101">
        <v>671</v>
      </c>
      <c r="I11" s="101">
        <v>545</v>
      </c>
      <c r="J11" s="101">
        <v>862</v>
      </c>
      <c r="K11" s="101">
        <v>328</v>
      </c>
      <c r="L11" s="101">
        <v>418</v>
      </c>
    </row>
    <row r="12" spans="3:18" x14ac:dyDescent="0.25">
      <c r="C12" s="97" t="s">
        <v>13</v>
      </c>
      <c r="D12" s="98" t="s">
        <v>369</v>
      </c>
      <c r="E12" s="101">
        <v>436</v>
      </c>
      <c r="F12" s="101">
        <v>275</v>
      </c>
      <c r="G12" s="101">
        <v>531</v>
      </c>
      <c r="H12" s="101">
        <v>105</v>
      </c>
      <c r="I12" s="101">
        <v>751</v>
      </c>
      <c r="J12" s="101">
        <v>413</v>
      </c>
      <c r="K12" s="101">
        <v>107</v>
      </c>
      <c r="L12" s="101">
        <v>780</v>
      </c>
    </row>
    <row r="13" spans="3:18" x14ac:dyDescent="0.25">
      <c r="C13" s="99" t="s">
        <v>9</v>
      </c>
      <c r="D13" s="100" t="s">
        <v>366</v>
      </c>
      <c r="E13" s="101">
        <v>874</v>
      </c>
      <c r="F13" s="101">
        <v>823</v>
      </c>
      <c r="G13" s="101">
        <v>346</v>
      </c>
      <c r="H13" s="101">
        <v>104</v>
      </c>
      <c r="I13" s="101">
        <v>138</v>
      </c>
      <c r="J13" s="101">
        <v>698</v>
      </c>
      <c r="K13" s="101">
        <v>625</v>
      </c>
      <c r="L13" s="101">
        <v>136</v>
      </c>
    </row>
    <row r="14" spans="3:18" x14ac:dyDescent="0.25">
      <c r="C14" s="99" t="s">
        <v>9</v>
      </c>
      <c r="D14" s="100" t="s">
        <v>367</v>
      </c>
      <c r="E14" s="101">
        <v>162</v>
      </c>
      <c r="F14" s="101">
        <v>442</v>
      </c>
      <c r="G14" s="101">
        <v>132</v>
      </c>
      <c r="H14" s="101">
        <v>389</v>
      </c>
      <c r="I14" s="101">
        <v>354</v>
      </c>
      <c r="J14" s="101">
        <v>592</v>
      </c>
      <c r="K14" s="101">
        <v>538</v>
      </c>
      <c r="L14" s="101">
        <v>110</v>
      </c>
    </row>
    <row r="15" spans="3:18" x14ac:dyDescent="0.25">
      <c r="C15" s="99" t="s">
        <v>9</v>
      </c>
      <c r="D15" s="100" t="s">
        <v>368</v>
      </c>
      <c r="E15" s="101">
        <v>901</v>
      </c>
      <c r="F15" s="101">
        <v>313</v>
      </c>
      <c r="G15" s="101">
        <v>233</v>
      </c>
      <c r="H15" s="101">
        <v>959</v>
      </c>
      <c r="I15" s="101">
        <v>604</v>
      </c>
      <c r="J15" s="101">
        <v>562</v>
      </c>
      <c r="K15" s="101">
        <v>464</v>
      </c>
      <c r="L15" s="101">
        <v>172</v>
      </c>
    </row>
    <row r="16" spans="3:18" x14ac:dyDescent="0.25">
      <c r="C16" s="99" t="s">
        <v>9</v>
      </c>
      <c r="D16" s="100" t="s">
        <v>369</v>
      </c>
      <c r="E16" s="101">
        <v>409</v>
      </c>
      <c r="F16" s="101">
        <v>506</v>
      </c>
      <c r="G16" s="101">
        <v>507</v>
      </c>
      <c r="H16" s="101">
        <v>365</v>
      </c>
      <c r="I16" s="101">
        <v>512</v>
      </c>
      <c r="J16" s="101">
        <v>861</v>
      </c>
      <c r="K16" s="101">
        <v>558</v>
      </c>
      <c r="L16" s="101">
        <v>165</v>
      </c>
    </row>
    <row r="18" spans="3:6" ht="15.75" thickBot="1" x14ac:dyDescent="0.3"/>
    <row r="19" spans="3:6" ht="16.5" thickTop="1" thickBot="1" x14ac:dyDescent="0.3">
      <c r="C19" s="90" t="s">
        <v>356</v>
      </c>
      <c r="D19" s="90" t="s">
        <v>371</v>
      </c>
      <c r="E19" s="90" t="s">
        <v>359</v>
      </c>
      <c r="F19" s="90" t="s">
        <v>372</v>
      </c>
    </row>
    <row r="20" spans="3:6" ht="15.75" thickTop="1" x14ac:dyDescent="0.25">
      <c r="C20" s="89" t="s">
        <v>9</v>
      </c>
      <c r="D20" s="89" t="s">
        <v>368</v>
      </c>
      <c r="E20" s="89">
        <v>2026</v>
      </c>
      <c r="F20" s="89" t="s">
        <v>365</v>
      </c>
    </row>
    <row r="21" spans="3:6" ht="22.5" customHeight="1" x14ac:dyDescent="0.25"/>
    <row r="22" spans="3:6" x14ac:dyDescent="0.25">
      <c r="C22" s="146" t="s">
        <v>453</v>
      </c>
      <c r="D22" s="146"/>
      <c r="E22" s="103" cm="1">
        <f t="array" ref="E22">MATCH(C20&amp;D20,C5:C16&amp;D5:D16,0)</f>
        <v>11</v>
      </c>
    </row>
    <row r="23" spans="3:6" x14ac:dyDescent="0.25">
      <c r="C23" s="146" t="s">
        <v>454</v>
      </c>
      <c r="D23" s="146"/>
      <c r="E23" s="103" cm="1">
        <f t="array" ref="E23">MATCH(E20&amp;F20,E3:L3&amp;E4:L4,0)</f>
        <v>8</v>
      </c>
    </row>
    <row r="24" spans="3:6" x14ac:dyDescent="0.25">
      <c r="C24" s="146" t="s">
        <v>455</v>
      </c>
      <c r="D24" s="146"/>
      <c r="E24" s="103" cm="1">
        <f t="array" ref="E24">INDEX(E5:L16,E22,E23)</f>
        <v>172</v>
      </c>
    </row>
    <row r="25" spans="3:6" x14ac:dyDescent="0.25">
      <c r="C25" s="146" t="s">
        <v>297</v>
      </c>
      <c r="D25" s="146"/>
      <c r="E25" s="103" cm="1">
        <f t="array" ref="E25">INDEX(E5:L16,
MATCH(C20&amp;D20,C5:C16&amp;D5:D16,0),
MATCH(E20&amp;F20,E3:L3&amp;E4:L4,0))</f>
        <v>172</v>
      </c>
    </row>
    <row r="27" spans="3:6" x14ac:dyDescent="0.25">
      <c r="C27" s="143" t="s">
        <v>256</v>
      </c>
      <c r="D27" s="144"/>
      <c r="E27" s="103" cm="1">
        <f t="array" ref="E27">_xlfn.XLOOKUP(E20 &amp; F20,
         E3:L3 &amp; E4:L4,
         _xlfn.XLOOKUP(C20 &amp; D20,
                 C5:C16 &amp; D5:D16,
                 E5:L16))</f>
        <v>172</v>
      </c>
    </row>
  </sheetData>
  <mergeCells count="6">
    <mergeCell ref="C27:D27"/>
    <mergeCell ref="C3:D4"/>
    <mergeCell ref="C22:D22"/>
    <mergeCell ref="C23:D23"/>
    <mergeCell ref="C24:D24"/>
    <mergeCell ref="C25:D25"/>
  </mergeCells>
  <dataValidations count="4">
    <dataValidation type="list" allowBlank="1" showInputMessage="1" showErrorMessage="1" sqref="F20" xr:uid="{F1779B0A-F06A-4B35-9D58-4B2B0EF82E91}">
      <formula1>$Q$1:$Q$4</formula1>
    </dataValidation>
    <dataValidation type="list" allowBlank="1" showInputMessage="1" showErrorMessage="1" sqref="E20" xr:uid="{D414D254-4F94-4250-B716-2B01F8A30722}">
      <formula1>$R$1:$R$2</formula1>
    </dataValidation>
    <dataValidation type="list" allowBlank="1" showInputMessage="1" showErrorMessage="1" sqref="D20" xr:uid="{5560812F-AC69-4A80-B3AD-7EB1B375CDB9}">
      <formula1>$P$1:$P$4</formula1>
    </dataValidation>
    <dataValidation type="list" allowBlank="1" showInputMessage="1" showErrorMessage="1" sqref="C20" xr:uid="{95FDF0A7-3F80-451B-9083-BE371C529319}">
      <formula1>$O$1:$O$3</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14</vt:i4>
      </vt:variant>
    </vt:vector>
  </HeadingPairs>
  <TitlesOfParts>
    <vt:vector size="37" baseType="lpstr">
      <vt:lpstr>Start</vt:lpstr>
      <vt:lpstr>Table of Contents</vt:lpstr>
      <vt:lpstr>Chap_1</vt:lpstr>
      <vt:lpstr>C1.1</vt:lpstr>
      <vt:lpstr>C1.1S</vt:lpstr>
      <vt:lpstr>Chap_2</vt:lpstr>
      <vt:lpstr>C2.1</vt:lpstr>
      <vt:lpstr>C2.1S</vt:lpstr>
      <vt:lpstr>Chap_3</vt:lpstr>
      <vt:lpstr>C3.1</vt:lpstr>
      <vt:lpstr>C3.1S</vt:lpstr>
      <vt:lpstr>C3.2</vt:lpstr>
      <vt:lpstr>C3.3</vt:lpstr>
      <vt:lpstr>Chap_4</vt:lpstr>
      <vt:lpstr>C4.1</vt:lpstr>
      <vt:lpstr>C4.1S</vt:lpstr>
      <vt:lpstr>C4.2</vt:lpstr>
      <vt:lpstr>Boston</vt:lpstr>
      <vt:lpstr>Cleveland</vt:lpstr>
      <vt:lpstr>Miami</vt:lpstr>
      <vt:lpstr>C4.2S</vt:lpstr>
      <vt:lpstr>C4.3</vt:lpstr>
      <vt:lpstr>C4.3S</vt:lpstr>
      <vt:lpstr>C2.1S!Friday</vt:lpstr>
      <vt:lpstr>Friday</vt:lpstr>
      <vt:lpstr>C2.1S!Monday</vt:lpstr>
      <vt:lpstr>Monday</vt:lpstr>
      <vt:lpstr>C2.1S!Saturday</vt:lpstr>
      <vt:lpstr>Saturday</vt:lpstr>
      <vt:lpstr>C2.1S!Sunday</vt:lpstr>
      <vt:lpstr>Sunday</vt:lpstr>
      <vt:lpstr>C2.1S!Thursday</vt:lpstr>
      <vt:lpstr>Thursday</vt:lpstr>
      <vt:lpstr>C2.1S!Tuesday</vt:lpstr>
      <vt:lpstr>Tuesday</vt:lpstr>
      <vt:lpstr>C2.1S!Wednesday</vt:lpstr>
      <vt:lpstr>Wednesday</vt:lpstr>
    </vt:vector>
  </TitlesOfParts>
  <Company>BEYOND BASICS @ 2024</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Beyond_Basics_Lesson_5_All_LOOKUP_Functions</dc:title>
  <dc:subject>MS EXCEL FULL FREE COURSE</dc:subject>
  <dc:creator>Beyond Basics</dc:creator>
  <cp:keywords>Microsoft Excel</cp:keywords>
  <dc:description>Master Excel's Lookup &amp; Reference functions in a single lesson, elucidating every function with compelling examples for precise data retrieval and analysis.</dc:description>
  <cp:lastModifiedBy>Beyond Basics</cp:lastModifiedBy>
  <dcterms:created xsi:type="dcterms:W3CDTF">2024-03-25T00:52:52Z</dcterms:created>
  <dcterms:modified xsi:type="dcterms:W3CDTF">2024-07-02T07:04:26Z</dcterms:modified>
  <cp:category>MS EXCEL</cp:category>
</cp:coreProperties>
</file>