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svg" ContentType="image/svg+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tables/table1.xml" ContentType="application/vnd.openxmlformats-officedocument.spreadsheetml.table+xml"/>
  <Override PartName="/xl/drawings/drawing5.xml" ContentType="application/vnd.openxmlformats-officedocument.drawing+xml"/>
  <Override PartName="/xl/tables/table2.xml" ContentType="application/vnd.openxmlformats-officedocument.spreadsheetml.table+xml"/>
  <Override PartName="/xl/drawings/drawing6.xml" ContentType="application/vnd.openxmlformats-officedocument.drawing+xml"/>
  <Override PartName="/xl/tables/table3.xml" ContentType="application/vnd.openxmlformats-officedocument.spreadsheetml.table+xml"/>
  <Override PartName="/xl/drawings/drawing7.xml" ContentType="application/vnd.openxmlformats-officedocument.drawing+xml"/>
  <Override PartName="/xl/tables/table4.xml" ContentType="application/vnd.openxmlformats-officedocument.spreadsheetml.table+xml"/>
  <Override PartName="/xl/drawings/drawing8.xml" ContentType="application/vnd.openxmlformats-officedocument.drawing+xml"/>
  <Override PartName="/xl/drawings/drawing9.xml" ContentType="application/vnd.openxmlformats-officedocument.drawing+xml"/>
  <Override PartName="/xl/tables/table5.xml" ContentType="application/vnd.openxmlformats-officedocument.spreadsheetml.table+xml"/>
  <Override PartName="/xl/tables/table6.xml" ContentType="application/vnd.openxmlformats-officedocument.spreadsheetml.table+xml"/>
  <Override PartName="/xl/drawings/drawing10.xml" ContentType="application/vnd.openxmlformats-officedocument.drawing+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tables/table14.xml" ContentType="application/vnd.openxmlformats-officedocument.spreadsheetml.table+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166925"/>
  <mc:AlternateContent xmlns:mc="http://schemas.openxmlformats.org/markup-compatibility/2006">
    <mc:Choice Requires="x15">
      <x15ac:absPath xmlns:x15ac="http://schemas.microsoft.com/office/spreadsheetml/2010/11/ac" url="https://d.docs.live.net/844bf9cf14afbe69/Desktop/FINAL UPLOAD/"/>
    </mc:Choice>
  </mc:AlternateContent>
  <xr:revisionPtr revIDLastSave="0" documentId="8_{510A70DC-791D-4835-BEEA-31AED7FECBF6}" xr6:coauthVersionLast="47" xr6:coauthVersionMax="47" xr10:uidLastSave="{00000000-0000-0000-0000-000000000000}"/>
  <bookViews>
    <workbookView xWindow="-120" yWindow="-120" windowWidth="29040" windowHeight="15720" tabRatio="630" xr2:uid="{A00AA48D-C21B-4A2A-8D05-88ECC8F579FE}"/>
  </bookViews>
  <sheets>
    <sheet name="Start" sheetId="15" r:id="rId1"/>
    <sheet name="Table of Contents" sheetId="14" r:id="rId2"/>
    <sheet name="Chap_1" sheetId="17" r:id="rId3"/>
    <sheet name="C1.1" sheetId="18" r:id="rId4"/>
    <sheet name="C1.1S" sheetId="27" r:id="rId5"/>
    <sheet name="C1.2" sheetId="23" r:id="rId6"/>
    <sheet name="C1.2S" sheetId="28" r:id="rId7"/>
    <sheet name="Chap_2" sheetId="25" r:id="rId8"/>
    <sheet name="C2.1" sheetId="19" r:id="rId9"/>
    <sheet name="C2.1S" sheetId="29" r:id="rId10"/>
    <sheet name="C2.2" sheetId="21" r:id="rId11"/>
    <sheet name="C2.2S" sheetId="33" r:id="rId12"/>
    <sheet name="C2.3" sheetId="30" r:id="rId13"/>
    <sheet name="C2.3S" sheetId="34" r:id="rId14"/>
    <sheet name="C2.4" sheetId="31" r:id="rId15"/>
    <sheet name="C2.4S" sheetId="35" r:id="rId16"/>
  </sheets>
  <externalReferences>
    <externalReference r:id="rId17"/>
    <externalReference r:id="rId18"/>
    <externalReference r:id="rId19"/>
    <externalReference r:id="rId20"/>
    <externalReference r:id="rId21"/>
    <externalReference r:id="rId22"/>
    <externalReference r:id="rId23"/>
  </externalReferences>
  <definedNames>
    <definedName name="_xlnm._FilterDatabase" localSheetId="3" hidden="1">'C1.1'!$D$105:$F$128</definedName>
    <definedName name="_xlnm._FilterDatabase" localSheetId="4" hidden="1">'C1.1S'!$D$105:$F$128</definedName>
    <definedName name="_xlnm._FilterDatabase" localSheetId="5" hidden="1">'C1.2'!#REF!</definedName>
    <definedName name="_xlnm._FilterDatabase" localSheetId="6" hidden="1">'C1.2S'!#REF!</definedName>
    <definedName name="_xlnm._FilterDatabase" localSheetId="8" hidden="1">'C2.1'!$A$142:$C$157</definedName>
    <definedName name="_xlnm._FilterDatabase" localSheetId="9" hidden="1">'C2.1S'!$A$142:$C$157</definedName>
    <definedName name="Apples">[1]!tbl_FruitType[Apples]</definedName>
    <definedName name="Bananas">[1]!tbl_FruitType6[Bananas]</definedName>
    <definedName name="DATA2023">'[2]C4.1'!#REF!</definedName>
    <definedName name="DATA2024">'[2]C4.1'!#REF!</definedName>
    <definedName name="Date">[3]NEW!$D$18:$D$20</definedName>
    <definedName name="Discount">[3]NEW!$F$18:$F$20</definedName>
    <definedName name="EUR_USD">'[4]C4.1'!$D$73</definedName>
    <definedName name="Feb">[3]NEW!$F$9:$F$11</definedName>
    <definedName name="FINAL_VALUE">[5]FINANCE!$B$85</definedName>
    <definedName name="gerome">[3]NEW!$A$8</definedName>
    <definedName name="grp_WalkMeArrows">"shp_ArrowCurved,txt_WalkMeArrows,shp_ArrowStraight"</definedName>
    <definedName name="grp_WalkMeBrace">"shp_BraceBottom,txt_WalkMeBrace,shp_BraceLeft"</definedName>
    <definedName name="INITIAL_VALUE_OF_INVESTMENT">[5]FINANCE!$A$85</definedName>
    <definedName name="Jan">[3]NEW!$E$9:$E$11</definedName>
    <definedName name="Lemons">[1]!tbl_FruitType5[Lemons]</definedName>
    <definedName name="lst_Fruit">[1]!tbl_Fruit[Fruit]</definedName>
    <definedName name="lst_FruitType">[1]!tbl_FruitType[Apples]</definedName>
    <definedName name="Mar">[3]NEW!$G$9:$G$11</definedName>
    <definedName name="NAME">'[6]LOOKUP AND REF'!#REF!</definedName>
    <definedName name="Oranges">[1]!tbl_FruitType4[Oranges]</definedName>
    <definedName name="Q1_">[3]NEW!$E$16:$E$21</definedName>
    <definedName name="Q2_">[3]NEW!$F$16:$F$21</definedName>
    <definedName name="Q3_">[3]NEW!$G$16:$G$21</definedName>
    <definedName name="Q4_">[3]NEW!$H$16:$H$21</definedName>
    <definedName name="SalesTax">0.0825</definedName>
    <definedName name="Shipping">1.25</definedName>
    <definedName name="StartDate">'[7]Months, days, years'!$B$3</definedName>
    <definedName name="StartTime">'[7]Hours, minutes, seconds'!$B$3</definedName>
    <definedName name="TIME">[5]FINANCE!$C$85</definedName>
    <definedName name="TOWN">'[6]LOOKUP AND REF'!#REF!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E9" i="35" l="1"/>
  <c r="D9" i="35"/>
  <c r="E8" i="35"/>
  <c r="D8" i="35"/>
  <c r="E7" i="35"/>
  <c r="D7" i="35"/>
  <c r="E6" i="35"/>
  <c r="D6" i="35"/>
  <c r="C12" i="34"/>
  <c r="I761" i="33"/>
  <c r="H761" i="33"/>
  <c r="G761" i="33"/>
  <c r="I760" i="33"/>
  <c r="H760" i="33"/>
  <c r="G760" i="33"/>
  <c r="I759" i="33"/>
  <c r="H759" i="33"/>
  <c r="G759" i="33"/>
  <c r="I758" i="33"/>
  <c r="H758" i="33"/>
  <c r="G758" i="33"/>
  <c r="I757" i="33"/>
  <c r="H757" i="33"/>
  <c r="G757" i="33"/>
  <c r="I756" i="33"/>
  <c r="H756" i="33"/>
  <c r="G756" i="33"/>
  <c r="I755" i="33"/>
  <c r="H755" i="33"/>
  <c r="G755" i="33"/>
  <c r="I754" i="33"/>
  <c r="H754" i="33"/>
  <c r="G754" i="33"/>
  <c r="I753" i="33"/>
  <c r="H753" i="33"/>
  <c r="G753" i="33"/>
  <c r="I752" i="33"/>
  <c r="H752" i="33"/>
  <c r="G752" i="33"/>
  <c r="I751" i="33"/>
  <c r="H751" i="33"/>
  <c r="G751" i="33"/>
  <c r="I750" i="33"/>
  <c r="H750" i="33"/>
  <c r="G750" i="33"/>
  <c r="I749" i="33"/>
  <c r="H749" i="33"/>
  <c r="G749" i="33"/>
  <c r="I748" i="33"/>
  <c r="H748" i="33"/>
  <c r="G748" i="33"/>
  <c r="I747" i="33"/>
  <c r="H747" i="33"/>
  <c r="G747" i="33"/>
  <c r="I746" i="33"/>
  <c r="H746" i="33"/>
  <c r="G746" i="33"/>
  <c r="I745" i="33"/>
  <c r="H745" i="33"/>
  <c r="G745" i="33"/>
  <c r="I744" i="33"/>
  <c r="H744" i="33"/>
  <c r="G744" i="33"/>
  <c r="I743" i="33"/>
  <c r="H743" i="33"/>
  <c r="G743" i="33"/>
  <c r="I742" i="33"/>
  <c r="H742" i="33"/>
  <c r="G742" i="33"/>
  <c r="I741" i="33"/>
  <c r="H741" i="33"/>
  <c r="G741" i="33"/>
  <c r="I740" i="33"/>
  <c r="H740" i="33"/>
  <c r="G740" i="33"/>
  <c r="I739" i="33"/>
  <c r="H739" i="33"/>
  <c r="G739" i="33"/>
  <c r="I738" i="33"/>
  <c r="H738" i="33"/>
  <c r="G738" i="33"/>
  <c r="I737" i="33"/>
  <c r="H737" i="33"/>
  <c r="G737" i="33"/>
  <c r="I736" i="33"/>
  <c r="H736" i="33"/>
  <c r="G736" i="33"/>
  <c r="I735" i="33"/>
  <c r="H735" i="33"/>
  <c r="G735" i="33"/>
  <c r="I734" i="33"/>
  <c r="H734" i="33"/>
  <c r="G734" i="33"/>
  <c r="I733" i="33"/>
  <c r="H733" i="33"/>
  <c r="G733" i="33"/>
  <c r="I732" i="33"/>
  <c r="H732" i="33"/>
  <c r="G732" i="33"/>
  <c r="I731" i="33"/>
  <c r="H731" i="33"/>
  <c r="G731" i="33"/>
  <c r="I730" i="33"/>
  <c r="H730" i="33"/>
  <c r="G730" i="33"/>
  <c r="I729" i="33"/>
  <c r="H729" i="33"/>
  <c r="G729" i="33"/>
  <c r="I728" i="33"/>
  <c r="H728" i="33"/>
  <c r="G728" i="33"/>
  <c r="I727" i="33"/>
  <c r="H727" i="33"/>
  <c r="G727" i="33"/>
  <c r="I726" i="33"/>
  <c r="H726" i="33"/>
  <c r="G726" i="33"/>
  <c r="I725" i="33"/>
  <c r="H725" i="33"/>
  <c r="G725" i="33"/>
  <c r="I724" i="33"/>
  <c r="H724" i="33"/>
  <c r="G724" i="33"/>
  <c r="I723" i="33"/>
  <c r="H723" i="33"/>
  <c r="G723" i="33"/>
  <c r="I722" i="33"/>
  <c r="H722" i="33"/>
  <c r="G722" i="33"/>
  <c r="I721" i="33"/>
  <c r="H721" i="33"/>
  <c r="G721" i="33"/>
  <c r="I720" i="33"/>
  <c r="H720" i="33"/>
  <c r="G720" i="33"/>
  <c r="I719" i="33"/>
  <c r="H719" i="33"/>
  <c r="G719" i="33"/>
  <c r="I718" i="33"/>
  <c r="H718" i="33"/>
  <c r="G718" i="33"/>
  <c r="I717" i="33"/>
  <c r="H717" i="33"/>
  <c r="G717" i="33"/>
  <c r="I716" i="33"/>
  <c r="H716" i="33"/>
  <c r="G716" i="33"/>
  <c r="I715" i="33"/>
  <c r="H715" i="33"/>
  <c r="G715" i="33"/>
  <c r="I714" i="33"/>
  <c r="H714" i="33"/>
  <c r="G714" i="33"/>
  <c r="I713" i="33"/>
  <c r="H713" i="33"/>
  <c r="G713" i="33"/>
  <c r="I712" i="33"/>
  <c r="H712" i="33"/>
  <c r="G712" i="33"/>
  <c r="I711" i="33"/>
  <c r="H711" i="33"/>
  <c r="G711" i="33"/>
  <c r="I710" i="33"/>
  <c r="H710" i="33"/>
  <c r="G710" i="33"/>
  <c r="I709" i="33"/>
  <c r="H709" i="33"/>
  <c r="G709" i="33"/>
  <c r="I708" i="33"/>
  <c r="H708" i="33"/>
  <c r="G708" i="33"/>
  <c r="I707" i="33"/>
  <c r="H707" i="33"/>
  <c r="G707" i="33"/>
  <c r="I706" i="33"/>
  <c r="H706" i="33"/>
  <c r="G706" i="33"/>
  <c r="I705" i="33"/>
  <c r="H705" i="33"/>
  <c r="G705" i="33"/>
  <c r="I704" i="33"/>
  <c r="H704" i="33"/>
  <c r="G704" i="33"/>
  <c r="I703" i="33"/>
  <c r="H703" i="33"/>
  <c r="G703" i="33"/>
  <c r="I702" i="33"/>
  <c r="H702" i="33"/>
  <c r="G702" i="33"/>
  <c r="I701" i="33"/>
  <c r="H701" i="33"/>
  <c r="G701" i="33"/>
  <c r="I700" i="33"/>
  <c r="H700" i="33"/>
  <c r="G700" i="33"/>
  <c r="I699" i="33"/>
  <c r="H699" i="33"/>
  <c r="G699" i="33"/>
  <c r="I698" i="33"/>
  <c r="H698" i="33"/>
  <c r="G698" i="33"/>
  <c r="I697" i="33"/>
  <c r="H697" i="33"/>
  <c r="G697" i="33"/>
  <c r="I696" i="33"/>
  <c r="H696" i="33"/>
  <c r="G696" i="33"/>
  <c r="I695" i="33"/>
  <c r="H695" i="33"/>
  <c r="G695" i="33"/>
  <c r="I694" i="33"/>
  <c r="H694" i="33"/>
  <c r="G694" i="33"/>
  <c r="I693" i="33"/>
  <c r="H693" i="33"/>
  <c r="G693" i="33"/>
  <c r="I692" i="33"/>
  <c r="H692" i="33"/>
  <c r="G692" i="33"/>
  <c r="I691" i="33"/>
  <c r="H691" i="33"/>
  <c r="G691" i="33"/>
  <c r="I690" i="33"/>
  <c r="H690" i="33"/>
  <c r="G690" i="33"/>
  <c r="I689" i="33"/>
  <c r="H689" i="33"/>
  <c r="G689" i="33"/>
  <c r="I688" i="33"/>
  <c r="H688" i="33"/>
  <c r="G688" i="33"/>
  <c r="I687" i="33"/>
  <c r="H687" i="33"/>
  <c r="G687" i="33"/>
  <c r="I686" i="33"/>
  <c r="H686" i="33"/>
  <c r="G686" i="33"/>
  <c r="I685" i="33"/>
  <c r="H685" i="33"/>
  <c r="G685" i="33"/>
  <c r="I684" i="33"/>
  <c r="H684" i="33"/>
  <c r="G684" i="33"/>
  <c r="I683" i="33"/>
  <c r="H683" i="33"/>
  <c r="G683" i="33"/>
  <c r="I682" i="33"/>
  <c r="H682" i="33"/>
  <c r="G682" i="33"/>
  <c r="I681" i="33"/>
  <c r="H681" i="33"/>
  <c r="G681" i="33"/>
  <c r="I680" i="33"/>
  <c r="H680" i="33"/>
  <c r="G680" i="33"/>
  <c r="I679" i="33"/>
  <c r="H679" i="33"/>
  <c r="G679" i="33"/>
  <c r="I678" i="33"/>
  <c r="H678" i="33"/>
  <c r="G678" i="33"/>
  <c r="I677" i="33"/>
  <c r="H677" i="33"/>
  <c r="G677" i="33"/>
  <c r="I676" i="33"/>
  <c r="H676" i="33"/>
  <c r="G676" i="33"/>
  <c r="I675" i="33"/>
  <c r="H675" i="33"/>
  <c r="G675" i="33"/>
  <c r="I674" i="33"/>
  <c r="H674" i="33"/>
  <c r="G674" i="33"/>
  <c r="I673" i="33"/>
  <c r="H673" i="33"/>
  <c r="G673" i="33"/>
  <c r="I672" i="33"/>
  <c r="H672" i="33"/>
  <c r="G672" i="33"/>
  <c r="I671" i="33"/>
  <c r="H671" i="33"/>
  <c r="G671" i="33"/>
  <c r="I670" i="33"/>
  <c r="H670" i="33"/>
  <c r="G670" i="33"/>
  <c r="I669" i="33"/>
  <c r="H669" i="33"/>
  <c r="G669" i="33"/>
  <c r="I668" i="33"/>
  <c r="H668" i="33"/>
  <c r="G668" i="33"/>
  <c r="I667" i="33"/>
  <c r="H667" i="33"/>
  <c r="G667" i="33"/>
  <c r="I666" i="33"/>
  <c r="H666" i="33"/>
  <c r="G666" i="33"/>
  <c r="I665" i="33"/>
  <c r="H665" i="33"/>
  <c r="G665" i="33"/>
  <c r="I664" i="33"/>
  <c r="H664" i="33"/>
  <c r="G664" i="33"/>
  <c r="I663" i="33"/>
  <c r="H663" i="33"/>
  <c r="G663" i="33"/>
  <c r="I662" i="33"/>
  <c r="H662" i="33"/>
  <c r="G662" i="33"/>
  <c r="I661" i="33"/>
  <c r="H661" i="33"/>
  <c r="G661" i="33"/>
  <c r="I660" i="33"/>
  <c r="H660" i="33"/>
  <c r="G660" i="33"/>
  <c r="I659" i="33"/>
  <c r="H659" i="33"/>
  <c r="G659" i="33"/>
  <c r="I658" i="33"/>
  <c r="H658" i="33"/>
  <c r="G658" i="33"/>
  <c r="I657" i="33"/>
  <c r="H657" i="33"/>
  <c r="G657" i="33"/>
  <c r="I656" i="33"/>
  <c r="H656" i="33"/>
  <c r="G656" i="33"/>
  <c r="I655" i="33"/>
  <c r="H655" i="33"/>
  <c r="G655" i="33"/>
  <c r="I654" i="33"/>
  <c r="H654" i="33"/>
  <c r="G654" i="33"/>
  <c r="I653" i="33"/>
  <c r="H653" i="33"/>
  <c r="G653" i="33"/>
  <c r="I652" i="33"/>
  <c r="H652" i="33"/>
  <c r="G652" i="33"/>
  <c r="I651" i="33"/>
  <c r="H651" i="33"/>
  <c r="G651" i="33"/>
  <c r="I650" i="33"/>
  <c r="H650" i="33"/>
  <c r="G650" i="33"/>
  <c r="I649" i="33"/>
  <c r="H649" i="33"/>
  <c r="G649" i="33"/>
  <c r="I648" i="33"/>
  <c r="H648" i="33"/>
  <c r="G648" i="33"/>
  <c r="I647" i="33"/>
  <c r="H647" i="33"/>
  <c r="G647" i="33"/>
  <c r="I646" i="33"/>
  <c r="H646" i="33"/>
  <c r="G646" i="33"/>
  <c r="I645" i="33"/>
  <c r="H645" i="33"/>
  <c r="G645" i="33"/>
  <c r="I644" i="33"/>
  <c r="H644" i="33"/>
  <c r="G644" i="33"/>
  <c r="I643" i="33"/>
  <c r="H643" i="33"/>
  <c r="G643" i="33"/>
  <c r="I642" i="33"/>
  <c r="H642" i="33"/>
  <c r="G642" i="33"/>
  <c r="I641" i="33"/>
  <c r="H641" i="33"/>
  <c r="G641" i="33"/>
  <c r="I640" i="33"/>
  <c r="H640" i="33"/>
  <c r="G640" i="33"/>
  <c r="I639" i="33"/>
  <c r="H639" i="33"/>
  <c r="G639" i="33"/>
  <c r="I638" i="33"/>
  <c r="H638" i="33"/>
  <c r="G638" i="33"/>
  <c r="I637" i="33"/>
  <c r="H637" i="33"/>
  <c r="G637" i="33"/>
  <c r="I636" i="33"/>
  <c r="H636" i="33"/>
  <c r="G636" i="33"/>
  <c r="I635" i="33"/>
  <c r="H635" i="33"/>
  <c r="G635" i="33"/>
  <c r="I634" i="33"/>
  <c r="H634" i="33"/>
  <c r="G634" i="33"/>
  <c r="I633" i="33"/>
  <c r="H633" i="33"/>
  <c r="G633" i="33"/>
  <c r="I632" i="33"/>
  <c r="H632" i="33"/>
  <c r="G632" i="33"/>
  <c r="I631" i="33"/>
  <c r="H631" i="33"/>
  <c r="G631" i="33"/>
  <c r="I630" i="33"/>
  <c r="H630" i="33"/>
  <c r="G630" i="33"/>
  <c r="I629" i="33"/>
  <c r="H629" i="33"/>
  <c r="G629" i="33"/>
  <c r="I628" i="33"/>
  <c r="H628" i="33"/>
  <c r="G628" i="33"/>
  <c r="I627" i="33"/>
  <c r="H627" i="33"/>
  <c r="G627" i="33"/>
  <c r="I626" i="33"/>
  <c r="H626" i="33"/>
  <c r="G626" i="33"/>
  <c r="I625" i="33"/>
  <c r="H625" i="33"/>
  <c r="G625" i="33"/>
  <c r="I624" i="33"/>
  <c r="H624" i="33"/>
  <c r="G624" i="33"/>
  <c r="I623" i="33"/>
  <c r="H623" i="33"/>
  <c r="G623" i="33"/>
  <c r="I622" i="33"/>
  <c r="H622" i="33"/>
  <c r="G622" i="33"/>
  <c r="I621" i="33"/>
  <c r="H621" i="33"/>
  <c r="G621" i="33"/>
  <c r="I620" i="33"/>
  <c r="H620" i="33"/>
  <c r="G620" i="33"/>
  <c r="I619" i="33"/>
  <c r="H619" i="33"/>
  <c r="G619" i="33"/>
  <c r="I618" i="33"/>
  <c r="H618" i="33"/>
  <c r="G618" i="33"/>
  <c r="I617" i="33"/>
  <c r="H617" i="33"/>
  <c r="G617" i="33"/>
  <c r="I616" i="33"/>
  <c r="H616" i="33"/>
  <c r="G616" i="33"/>
  <c r="I615" i="33"/>
  <c r="H615" i="33"/>
  <c r="G615" i="33"/>
  <c r="I614" i="33"/>
  <c r="H614" i="33"/>
  <c r="G614" i="33"/>
  <c r="I613" i="33"/>
  <c r="H613" i="33"/>
  <c r="G613" i="33"/>
  <c r="I612" i="33"/>
  <c r="H612" i="33"/>
  <c r="G612" i="33"/>
  <c r="I611" i="33"/>
  <c r="H611" i="33"/>
  <c r="G611" i="33"/>
  <c r="I610" i="33"/>
  <c r="H610" i="33"/>
  <c r="G610" i="33"/>
  <c r="I609" i="33"/>
  <c r="H609" i="33"/>
  <c r="G609" i="33"/>
  <c r="I608" i="33"/>
  <c r="H608" i="33"/>
  <c r="G608" i="33"/>
  <c r="I607" i="33"/>
  <c r="H607" i="33"/>
  <c r="G607" i="33"/>
  <c r="I606" i="33"/>
  <c r="H606" i="33"/>
  <c r="G606" i="33"/>
  <c r="I605" i="33"/>
  <c r="H605" i="33"/>
  <c r="G605" i="33"/>
  <c r="I604" i="33"/>
  <c r="H604" i="33"/>
  <c r="G604" i="33"/>
  <c r="I603" i="33"/>
  <c r="H603" i="33"/>
  <c r="G603" i="33"/>
  <c r="I602" i="33"/>
  <c r="H602" i="33"/>
  <c r="G602" i="33"/>
  <c r="I601" i="33"/>
  <c r="H601" i="33"/>
  <c r="G601" i="33"/>
  <c r="I600" i="33"/>
  <c r="H600" i="33"/>
  <c r="G600" i="33"/>
  <c r="I599" i="33"/>
  <c r="H599" i="33"/>
  <c r="G599" i="33"/>
  <c r="I598" i="33"/>
  <c r="H598" i="33"/>
  <c r="G598" i="33"/>
  <c r="I597" i="33"/>
  <c r="H597" i="33"/>
  <c r="G597" i="33"/>
  <c r="I596" i="33"/>
  <c r="H596" i="33"/>
  <c r="G596" i="33"/>
  <c r="I595" i="33"/>
  <c r="H595" i="33"/>
  <c r="G595" i="33"/>
  <c r="I594" i="33"/>
  <c r="H594" i="33"/>
  <c r="G594" i="33"/>
  <c r="I593" i="33"/>
  <c r="H593" i="33"/>
  <c r="G593" i="33"/>
  <c r="I592" i="33"/>
  <c r="H592" i="33"/>
  <c r="G592" i="33"/>
  <c r="I591" i="33"/>
  <c r="H591" i="33"/>
  <c r="G591" i="33"/>
  <c r="I590" i="33"/>
  <c r="H590" i="33"/>
  <c r="G590" i="33"/>
  <c r="I589" i="33"/>
  <c r="H589" i="33"/>
  <c r="G589" i="33"/>
  <c r="I588" i="33"/>
  <c r="H588" i="33"/>
  <c r="G588" i="33"/>
  <c r="I587" i="33"/>
  <c r="H587" i="33"/>
  <c r="G587" i="33"/>
  <c r="I586" i="33"/>
  <c r="H586" i="33"/>
  <c r="G586" i="33"/>
  <c r="I585" i="33"/>
  <c r="H585" i="33"/>
  <c r="G585" i="33"/>
  <c r="I584" i="33"/>
  <c r="H584" i="33"/>
  <c r="G584" i="33"/>
  <c r="I583" i="33"/>
  <c r="H583" i="33"/>
  <c r="G583" i="33"/>
  <c r="I582" i="33"/>
  <c r="H582" i="33"/>
  <c r="G582" i="33"/>
  <c r="I581" i="33"/>
  <c r="H581" i="33"/>
  <c r="G581" i="33"/>
  <c r="I580" i="33"/>
  <c r="H580" i="33"/>
  <c r="G580" i="33"/>
  <c r="I579" i="33"/>
  <c r="H579" i="33"/>
  <c r="G579" i="33"/>
  <c r="I578" i="33"/>
  <c r="H578" i="33"/>
  <c r="G578" i="33"/>
  <c r="I577" i="33"/>
  <c r="H577" i="33"/>
  <c r="G577" i="33"/>
  <c r="I576" i="33"/>
  <c r="H576" i="33"/>
  <c r="G576" i="33"/>
  <c r="I575" i="33"/>
  <c r="H575" i="33"/>
  <c r="G575" i="33"/>
  <c r="I574" i="33"/>
  <c r="H574" i="33"/>
  <c r="G574" i="33"/>
  <c r="I573" i="33"/>
  <c r="H573" i="33"/>
  <c r="G573" i="33"/>
  <c r="I572" i="33"/>
  <c r="H572" i="33"/>
  <c r="G572" i="33"/>
  <c r="I571" i="33"/>
  <c r="H571" i="33"/>
  <c r="G571" i="33"/>
  <c r="I570" i="33"/>
  <c r="H570" i="33"/>
  <c r="G570" i="33"/>
  <c r="I569" i="33"/>
  <c r="H569" i="33"/>
  <c r="G569" i="33"/>
  <c r="I568" i="33"/>
  <c r="H568" i="33"/>
  <c r="G568" i="33"/>
  <c r="I567" i="33"/>
  <c r="H567" i="33"/>
  <c r="G567" i="33"/>
  <c r="I566" i="33"/>
  <c r="H566" i="33"/>
  <c r="G566" i="33"/>
  <c r="I565" i="33"/>
  <c r="H565" i="33"/>
  <c r="G565" i="33"/>
  <c r="I564" i="33"/>
  <c r="H564" i="33"/>
  <c r="G564" i="33"/>
  <c r="I563" i="33"/>
  <c r="H563" i="33"/>
  <c r="G563" i="33"/>
  <c r="I562" i="33"/>
  <c r="H562" i="33"/>
  <c r="G562" i="33"/>
  <c r="I561" i="33"/>
  <c r="H561" i="33"/>
  <c r="G561" i="33"/>
  <c r="I560" i="33"/>
  <c r="H560" i="33"/>
  <c r="G560" i="33"/>
  <c r="I559" i="33"/>
  <c r="H559" i="33"/>
  <c r="G559" i="33"/>
  <c r="I558" i="33"/>
  <c r="H558" i="33"/>
  <c r="G558" i="33"/>
  <c r="I557" i="33"/>
  <c r="H557" i="33"/>
  <c r="G557" i="33"/>
  <c r="I556" i="33"/>
  <c r="H556" i="33"/>
  <c r="G556" i="33"/>
  <c r="I555" i="33"/>
  <c r="H555" i="33"/>
  <c r="G555" i="33"/>
  <c r="I554" i="33"/>
  <c r="H554" i="33"/>
  <c r="G554" i="33"/>
  <c r="I553" i="33"/>
  <c r="H553" i="33"/>
  <c r="G553" i="33"/>
  <c r="I552" i="33"/>
  <c r="H552" i="33"/>
  <c r="G552" i="33"/>
  <c r="I551" i="33"/>
  <c r="H551" i="33"/>
  <c r="G551" i="33"/>
  <c r="I550" i="33"/>
  <c r="H550" i="33"/>
  <c r="G550" i="33"/>
  <c r="I549" i="33"/>
  <c r="H549" i="33"/>
  <c r="G549" i="33"/>
  <c r="I548" i="33"/>
  <c r="H548" i="33"/>
  <c r="G548" i="33"/>
  <c r="I547" i="33"/>
  <c r="H547" i="33"/>
  <c r="G547" i="33"/>
  <c r="I546" i="33"/>
  <c r="H546" i="33"/>
  <c r="G546" i="33"/>
  <c r="I545" i="33"/>
  <c r="H545" i="33"/>
  <c r="G545" i="33"/>
  <c r="I544" i="33"/>
  <c r="H544" i="33"/>
  <c r="G544" i="33"/>
  <c r="I543" i="33"/>
  <c r="H543" i="33"/>
  <c r="G543" i="33"/>
  <c r="I542" i="33"/>
  <c r="H542" i="33"/>
  <c r="G542" i="33"/>
  <c r="I541" i="33"/>
  <c r="H541" i="33"/>
  <c r="G541" i="33"/>
  <c r="I540" i="33"/>
  <c r="H540" i="33"/>
  <c r="G540" i="33"/>
  <c r="I539" i="33"/>
  <c r="H539" i="33"/>
  <c r="G539" i="33"/>
  <c r="I538" i="33"/>
  <c r="H538" i="33"/>
  <c r="G538" i="33"/>
  <c r="I537" i="33"/>
  <c r="H537" i="33"/>
  <c r="G537" i="33"/>
  <c r="I536" i="33"/>
  <c r="H536" i="33"/>
  <c r="G536" i="33"/>
  <c r="I535" i="33"/>
  <c r="H535" i="33"/>
  <c r="G535" i="33"/>
  <c r="I534" i="33"/>
  <c r="H534" i="33"/>
  <c r="G534" i="33"/>
  <c r="I533" i="33"/>
  <c r="H533" i="33"/>
  <c r="G533" i="33"/>
  <c r="I532" i="33"/>
  <c r="H532" i="33"/>
  <c r="G532" i="33"/>
  <c r="I531" i="33"/>
  <c r="H531" i="33"/>
  <c r="G531" i="33"/>
  <c r="I530" i="33"/>
  <c r="H530" i="33"/>
  <c r="G530" i="33"/>
  <c r="I529" i="33"/>
  <c r="H529" i="33"/>
  <c r="G529" i="33"/>
  <c r="I528" i="33"/>
  <c r="H528" i="33"/>
  <c r="G528" i="33"/>
  <c r="I527" i="33"/>
  <c r="H527" i="33"/>
  <c r="G527" i="33"/>
  <c r="I526" i="33"/>
  <c r="H526" i="33"/>
  <c r="G526" i="33"/>
  <c r="I525" i="33"/>
  <c r="H525" i="33"/>
  <c r="G525" i="33"/>
  <c r="I524" i="33"/>
  <c r="H524" i="33"/>
  <c r="G524" i="33"/>
  <c r="I523" i="33"/>
  <c r="H523" i="33"/>
  <c r="G523" i="33"/>
  <c r="I522" i="33"/>
  <c r="H522" i="33"/>
  <c r="G522" i="33"/>
  <c r="I521" i="33"/>
  <c r="H521" i="33"/>
  <c r="G521" i="33"/>
  <c r="I520" i="33"/>
  <c r="H520" i="33"/>
  <c r="G520" i="33"/>
  <c r="I519" i="33"/>
  <c r="H519" i="33"/>
  <c r="G519" i="33"/>
  <c r="I518" i="33"/>
  <c r="H518" i="33"/>
  <c r="G518" i="33"/>
  <c r="I517" i="33"/>
  <c r="H517" i="33"/>
  <c r="G517" i="33"/>
  <c r="I516" i="33"/>
  <c r="H516" i="33"/>
  <c r="G516" i="33"/>
  <c r="I515" i="33"/>
  <c r="H515" i="33"/>
  <c r="G515" i="33"/>
  <c r="I514" i="33"/>
  <c r="H514" i="33"/>
  <c r="G514" i="33"/>
  <c r="I513" i="33"/>
  <c r="H513" i="33"/>
  <c r="G513" i="33"/>
  <c r="I512" i="33"/>
  <c r="H512" i="33"/>
  <c r="G512" i="33"/>
  <c r="I511" i="33"/>
  <c r="H511" i="33"/>
  <c r="G511" i="33"/>
  <c r="I510" i="33"/>
  <c r="H510" i="33"/>
  <c r="G510" i="33"/>
  <c r="I509" i="33"/>
  <c r="H509" i="33"/>
  <c r="G509" i="33"/>
  <c r="I508" i="33"/>
  <c r="H508" i="33"/>
  <c r="G508" i="33"/>
  <c r="I507" i="33"/>
  <c r="H507" i="33"/>
  <c r="G507" i="33"/>
  <c r="I506" i="33"/>
  <c r="H506" i="33"/>
  <c r="G506" i="33"/>
  <c r="I505" i="33"/>
  <c r="H505" i="33"/>
  <c r="G505" i="33"/>
  <c r="I504" i="33"/>
  <c r="H504" i="33"/>
  <c r="G504" i="33"/>
  <c r="I503" i="33"/>
  <c r="H503" i="33"/>
  <c r="G503" i="33"/>
  <c r="I502" i="33"/>
  <c r="H502" i="33"/>
  <c r="G502" i="33"/>
  <c r="I501" i="33"/>
  <c r="H501" i="33"/>
  <c r="G501" i="33"/>
  <c r="I500" i="33"/>
  <c r="H500" i="33"/>
  <c r="G500" i="33"/>
  <c r="I499" i="33"/>
  <c r="H499" i="33"/>
  <c r="G499" i="33"/>
  <c r="I498" i="33"/>
  <c r="H498" i="33"/>
  <c r="G498" i="33"/>
  <c r="I497" i="33"/>
  <c r="H497" i="33"/>
  <c r="G497" i="33"/>
  <c r="I496" i="33"/>
  <c r="H496" i="33"/>
  <c r="G496" i="33"/>
  <c r="I495" i="33"/>
  <c r="H495" i="33"/>
  <c r="G495" i="33"/>
  <c r="I494" i="33"/>
  <c r="H494" i="33"/>
  <c r="G494" i="33"/>
  <c r="I493" i="33"/>
  <c r="H493" i="33"/>
  <c r="G493" i="33"/>
  <c r="I492" i="33"/>
  <c r="H492" i="33"/>
  <c r="G492" i="33"/>
  <c r="I491" i="33"/>
  <c r="H491" i="33"/>
  <c r="G491" i="33"/>
  <c r="I490" i="33"/>
  <c r="H490" i="33"/>
  <c r="G490" i="33"/>
  <c r="I489" i="33"/>
  <c r="H489" i="33"/>
  <c r="G489" i="33"/>
  <c r="I488" i="33"/>
  <c r="H488" i="33"/>
  <c r="G488" i="33"/>
  <c r="I487" i="33"/>
  <c r="H487" i="33"/>
  <c r="G487" i="33"/>
  <c r="I486" i="33"/>
  <c r="H486" i="33"/>
  <c r="G486" i="33"/>
  <c r="I485" i="33"/>
  <c r="H485" i="33"/>
  <c r="G485" i="33"/>
  <c r="I484" i="33"/>
  <c r="H484" i="33"/>
  <c r="G484" i="33"/>
  <c r="I483" i="33"/>
  <c r="H483" i="33"/>
  <c r="G483" i="33"/>
  <c r="I482" i="33"/>
  <c r="H482" i="33"/>
  <c r="G482" i="33"/>
  <c r="I481" i="33"/>
  <c r="H481" i="33"/>
  <c r="G481" i="33"/>
  <c r="I480" i="33"/>
  <c r="H480" i="33"/>
  <c r="G480" i="33"/>
  <c r="I479" i="33"/>
  <c r="H479" i="33"/>
  <c r="G479" i="33"/>
  <c r="I478" i="33"/>
  <c r="H478" i="33"/>
  <c r="G478" i="33"/>
  <c r="I477" i="33"/>
  <c r="H477" i="33"/>
  <c r="G477" i="33"/>
  <c r="I476" i="33"/>
  <c r="H476" i="33"/>
  <c r="G476" i="33"/>
  <c r="I475" i="33"/>
  <c r="H475" i="33"/>
  <c r="G475" i="33"/>
  <c r="I474" i="33"/>
  <c r="H474" i="33"/>
  <c r="G474" i="33"/>
  <c r="I473" i="33"/>
  <c r="H473" i="33"/>
  <c r="G473" i="33"/>
  <c r="I472" i="33"/>
  <c r="H472" i="33"/>
  <c r="G472" i="33"/>
  <c r="I471" i="33"/>
  <c r="H471" i="33"/>
  <c r="G471" i="33"/>
  <c r="I470" i="33"/>
  <c r="H470" i="33"/>
  <c r="G470" i="33"/>
  <c r="I469" i="33"/>
  <c r="H469" i="33"/>
  <c r="G469" i="33"/>
  <c r="I468" i="33"/>
  <c r="H468" i="33"/>
  <c r="G468" i="33"/>
  <c r="I467" i="33"/>
  <c r="H467" i="33"/>
  <c r="G467" i="33"/>
  <c r="I466" i="33"/>
  <c r="H466" i="33"/>
  <c r="G466" i="33"/>
  <c r="I465" i="33"/>
  <c r="H465" i="33"/>
  <c r="G465" i="33"/>
  <c r="I464" i="33"/>
  <c r="H464" i="33"/>
  <c r="G464" i="33"/>
  <c r="I463" i="33"/>
  <c r="H463" i="33"/>
  <c r="G463" i="33"/>
  <c r="I462" i="33"/>
  <c r="H462" i="33"/>
  <c r="G462" i="33"/>
  <c r="I461" i="33"/>
  <c r="H461" i="33"/>
  <c r="G461" i="33"/>
  <c r="I460" i="33"/>
  <c r="H460" i="33"/>
  <c r="G460" i="33"/>
  <c r="I459" i="33"/>
  <c r="H459" i="33"/>
  <c r="G459" i="33"/>
  <c r="I458" i="33"/>
  <c r="H458" i="33"/>
  <c r="G458" i="33"/>
  <c r="I457" i="33"/>
  <c r="H457" i="33"/>
  <c r="G457" i="33"/>
  <c r="I456" i="33"/>
  <c r="H456" i="33"/>
  <c r="G456" i="33"/>
  <c r="I455" i="33"/>
  <c r="H455" i="33"/>
  <c r="G455" i="33"/>
  <c r="I454" i="33"/>
  <c r="H454" i="33"/>
  <c r="G454" i="33"/>
  <c r="I453" i="33"/>
  <c r="H453" i="33"/>
  <c r="G453" i="33"/>
  <c r="I452" i="33"/>
  <c r="H452" i="33"/>
  <c r="G452" i="33"/>
  <c r="I451" i="33"/>
  <c r="H451" i="33"/>
  <c r="G451" i="33"/>
  <c r="I450" i="33"/>
  <c r="H450" i="33"/>
  <c r="G450" i="33"/>
  <c r="I449" i="33"/>
  <c r="H449" i="33"/>
  <c r="G449" i="33"/>
  <c r="I448" i="33"/>
  <c r="H448" i="33"/>
  <c r="G448" i="33"/>
  <c r="I447" i="33"/>
  <c r="H447" i="33"/>
  <c r="G447" i="33"/>
  <c r="I446" i="33"/>
  <c r="H446" i="33"/>
  <c r="G446" i="33"/>
  <c r="I445" i="33"/>
  <c r="H445" i="33"/>
  <c r="G445" i="33"/>
  <c r="I444" i="33"/>
  <c r="H444" i="33"/>
  <c r="G444" i="33"/>
  <c r="I443" i="33"/>
  <c r="H443" i="33"/>
  <c r="G443" i="33"/>
  <c r="I442" i="33"/>
  <c r="H442" i="33"/>
  <c r="G442" i="33"/>
  <c r="I441" i="33"/>
  <c r="H441" i="33"/>
  <c r="G441" i="33"/>
  <c r="I440" i="33"/>
  <c r="H440" i="33"/>
  <c r="G440" i="33"/>
  <c r="I439" i="33"/>
  <c r="H439" i="33"/>
  <c r="G439" i="33"/>
  <c r="I438" i="33"/>
  <c r="H438" i="33"/>
  <c r="G438" i="33"/>
  <c r="I437" i="33"/>
  <c r="H437" i="33"/>
  <c r="G437" i="33"/>
  <c r="I436" i="33"/>
  <c r="H436" i="33"/>
  <c r="G436" i="33"/>
  <c r="I435" i="33"/>
  <c r="H435" i="33"/>
  <c r="G435" i="33"/>
  <c r="I434" i="33"/>
  <c r="H434" i="33"/>
  <c r="G434" i="33"/>
  <c r="I433" i="33"/>
  <c r="H433" i="33"/>
  <c r="G433" i="33"/>
  <c r="I432" i="33"/>
  <c r="H432" i="33"/>
  <c r="G432" i="33"/>
  <c r="I431" i="33"/>
  <c r="H431" i="33"/>
  <c r="G431" i="33"/>
  <c r="I430" i="33"/>
  <c r="H430" i="33"/>
  <c r="G430" i="33"/>
  <c r="I429" i="33"/>
  <c r="H429" i="33"/>
  <c r="G429" i="33"/>
  <c r="I428" i="33"/>
  <c r="H428" i="33"/>
  <c r="G428" i="33"/>
  <c r="I427" i="33"/>
  <c r="H427" i="33"/>
  <c r="G427" i="33"/>
  <c r="I426" i="33"/>
  <c r="H426" i="33"/>
  <c r="G426" i="33"/>
  <c r="I425" i="33"/>
  <c r="H425" i="33"/>
  <c r="G425" i="33"/>
  <c r="I424" i="33"/>
  <c r="H424" i="33"/>
  <c r="G424" i="33"/>
  <c r="I423" i="33"/>
  <c r="H423" i="33"/>
  <c r="G423" i="33"/>
  <c r="I422" i="33"/>
  <c r="H422" i="33"/>
  <c r="G422" i="33"/>
  <c r="I421" i="33"/>
  <c r="H421" i="33"/>
  <c r="G421" i="33"/>
  <c r="I420" i="33"/>
  <c r="H420" i="33"/>
  <c r="G420" i="33"/>
  <c r="I419" i="33"/>
  <c r="H419" i="33"/>
  <c r="G419" i="33"/>
  <c r="I418" i="33"/>
  <c r="H418" i="33"/>
  <c r="G418" i="33"/>
  <c r="I417" i="33"/>
  <c r="H417" i="33"/>
  <c r="G417" i="33"/>
  <c r="I416" i="33"/>
  <c r="H416" i="33"/>
  <c r="G416" i="33"/>
  <c r="I415" i="33"/>
  <c r="H415" i="33"/>
  <c r="G415" i="33"/>
  <c r="I414" i="33"/>
  <c r="H414" i="33"/>
  <c r="G414" i="33"/>
  <c r="I413" i="33"/>
  <c r="H413" i="33"/>
  <c r="G413" i="33"/>
  <c r="I412" i="33"/>
  <c r="H412" i="33"/>
  <c r="G412" i="33"/>
  <c r="I411" i="33"/>
  <c r="H411" i="33"/>
  <c r="G411" i="33"/>
  <c r="I410" i="33"/>
  <c r="H410" i="33"/>
  <c r="G410" i="33"/>
  <c r="I409" i="33"/>
  <c r="H409" i="33"/>
  <c r="G409" i="33"/>
  <c r="I408" i="33"/>
  <c r="H408" i="33"/>
  <c r="G408" i="33"/>
  <c r="I407" i="33"/>
  <c r="H407" i="33"/>
  <c r="G407" i="33"/>
  <c r="I406" i="33"/>
  <c r="H406" i="33"/>
  <c r="G406" i="33"/>
  <c r="I405" i="33"/>
  <c r="H405" i="33"/>
  <c r="G405" i="33"/>
  <c r="I404" i="33"/>
  <c r="H404" i="33"/>
  <c r="G404" i="33"/>
  <c r="I403" i="33"/>
  <c r="H403" i="33"/>
  <c r="G403" i="33"/>
  <c r="I402" i="33"/>
  <c r="H402" i="33"/>
  <c r="G402" i="33"/>
  <c r="I401" i="33"/>
  <c r="H401" i="33"/>
  <c r="G401" i="33"/>
  <c r="I400" i="33"/>
  <c r="H400" i="33"/>
  <c r="G400" i="33"/>
  <c r="I399" i="33"/>
  <c r="H399" i="33"/>
  <c r="G399" i="33"/>
  <c r="I398" i="33"/>
  <c r="H398" i="33"/>
  <c r="G398" i="33"/>
  <c r="I397" i="33"/>
  <c r="H397" i="33"/>
  <c r="G397" i="33"/>
  <c r="I396" i="33"/>
  <c r="H396" i="33"/>
  <c r="G396" i="33"/>
  <c r="I395" i="33"/>
  <c r="H395" i="33"/>
  <c r="G395" i="33"/>
  <c r="I394" i="33"/>
  <c r="H394" i="33"/>
  <c r="G394" i="33"/>
  <c r="I393" i="33"/>
  <c r="H393" i="33"/>
  <c r="G393" i="33"/>
  <c r="I392" i="33"/>
  <c r="H392" i="33"/>
  <c r="G392" i="33"/>
  <c r="I391" i="33"/>
  <c r="H391" i="33"/>
  <c r="G391" i="33"/>
  <c r="I390" i="33"/>
  <c r="H390" i="33"/>
  <c r="G390" i="33"/>
  <c r="I389" i="33"/>
  <c r="H389" i="33"/>
  <c r="G389" i="33"/>
  <c r="I388" i="33"/>
  <c r="H388" i="33"/>
  <c r="G388" i="33"/>
  <c r="I387" i="33"/>
  <c r="H387" i="33"/>
  <c r="G387" i="33"/>
  <c r="I386" i="33"/>
  <c r="H386" i="33"/>
  <c r="G386" i="33"/>
  <c r="I385" i="33"/>
  <c r="H385" i="33"/>
  <c r="G385" i="33"/>
  <c r="I384" i="33"/>
  <c r="H384" i="33"/>
  <c r="G384" i="33"/>
  <c r="I383" i="33"/>
  <c r="H383" i="33"/>
  <c r="G383" i="33"/>
  <c r="I382" i="33"/>
  <c r="H382" i="33"/>
  <c r="G382" i="33"/>
  <c r="I381" i="33"/>
  <c r="H381" i="33"/>
  <c r="G381" i="33"/>
  <c r="I380" i="33"/>
  <c r="H380" i="33"/>
  <c r="G380" i="33"/>
  <c r="I379" i="33"/>
  <c r="H379" i="33"/>
  <c r="G379" i="33"/>
  <c r="I378" i="33"/>
  <c r="H378" i="33"/>
  <c r="G378" i="33"/>
  <c r="I377" i="33"/>
  <c r="H377" i="33"/>
  <c r="G377" i="33"/>
  <c r="I376" i="33"/>
  <c r="H376" i="33"/>
  <c r="G376" i="33"/>
  <c r="I375" i="33"/>
  <c r="H375" i="33"/>
  <c r="G375" i="33"/>
  <c r="I374" i="33"/>
  <c r="H374" i="33"/>
  <c r="G374" i="33"/>
  <c r="I373" i="33"/>
  <c r="H373" i="33"/>
  <c r="G373" i="33"/>
  <c r="I372" i="33"/>
  <c r="H372" i="33"/>
  <c r="G372" i="33"/>
  <c r="I371" i="33"/>
  <c r="H371" i="33"/>
  <c r="G371" i="33"/>
  <c r="I370" i="33"/>
  <c r="H370" i="33"/>
  <c r="G370" i="33"/>
  <c r="I369" i="33"/>
  <c r="H369" i="33"/>
  <c r="G369" i="33"/>
  <c r="I368" i="33"/>
  <c r="H368" i="33"/>
  <c r="G368" i="33"/>
  <c r="I367" i="33"/>
  <c r="H367" i="33"/>
  <c r="G367" i="33"/>
  <c r="I366" i="33"/>
  <c r="H366" i="33"/>
  <c r="G366" i="33"/>
  <c r="I365" i="33"/>
  <c r="H365" i="33"/>
  <c r="G365" i="33"/>
  <c r="I364" i="33"/>
  <c r="H364" i="33"/>
  <c r="G364" i="33"/>
  <c r="I363" i="33"/>
  <c r="H363" i="33"/>
  <c r="G363" i="33"/>
  <c r="I362" i="33"/>
  <c r="H362" i="33"/>
  <c r="G362" i="33"/>
  <c r="I361" i="33"/>
  <c r="H361" i="33"/>
  <c r="G361" i="33"/>
  <c r="I360" i="33"/>
  <c r="H360" i="33"/>
  <c r="G360" i="33"/>
  <c r="I359" i="33"/>
  <c r="H359" i="33"/>
  <c r="G359" i="33"/>
  <c r="I358" i="33"/>
  <c r="H358" i="33"/>
  <c r="G358" i="33"/>
  <c r="I357" i="33"/>
  <c r="H357" i="33"/>
  <c r="G357" i="33"/>
  <c r="I356" i="33"/>
  <c r="H356" i="33"/>
  <c r="G356" i="33"/>
  <c r="I355" i="33"/>
  <c r="H355" i="33"/>
  <c r="G355" i="33"/>
  <c r="I354" i="33"/>
  <c r="H354" i="33"/>
  <c r="G354" i="33"/>
  <c r="I353" i="33"/>
  <c r="H353" i="33"/>
  <c r="G353" i="33"/>
  <c r="I352" i="33"/>
  <c r="H352" i="33"/>
  <c r="G352" i="33"/>
  <c r="I351" i="33"/>
  <c r="H351" i="33"/>
  <c r="G351" i="33"/>
  <c r="I350" i="33"/>
  <c r="H350" i="33"/>
  <c r="G350" i="33"/>
  <c r="I349" i="33"/>
  <c r="H349" i="33"/>
  <c r="G349" i="33"/>
  <c r="I348" i="33"/>
  <c r="H348" i="33"/>
  <c r="G348" i="33"/>
  <c r="I347" i="33"/>
  <c r="H347" i="33"/>
  <c r="G347" i="33"/>
  <c r="I346" i="33"/>
  <c r="H346" i="33"/>
  <c r="G346" i="33"/>
  <c r="I345" i="33"/>
  <c r="H345" i="33"/>
  <c r="G345" i="33"/>
  <c r="I344" i="33"/>
  <c r="H344" i="33"/>
  <c r="G344" i="33"/>
  <c r="I343" i="33"/>
  <c r="H343" i="33"/>
  <c r="G343" i="33"/>
  <c r="I342" i="33"/>
  <c r="H342" i="33"/>
  <c r="G342" i="33"/>
  <c r="I341" i="33"/>
  <c r="H341" i="33"/>
  <c r="G341" i="33"/>
  <c r="I340" i="33"/>
  <c r="H340" i="33"/>
  <c r="G340" i="33"/>
  <c r="I339" i="33"/>
  <c r="H339" i="33"/>
  <c r="G339" i="33"/>
  <c r="I338" i="33"/>
  <c r="H338" i="33"/>
  <c r="G338" i="33"/>
  <c r="I337" i="33"/>
  <c r="H337" i="33"/>
  <c r="G337" i="33"/>
  <c r="I336" i="33"/>
  <c r="H336" i="33"/>
  <c r="G336" i="33"/>
  <c r="I335" i="33"/>
  <c r="H335" i="33"/>
  <c r="G335" i="33"/>
  <c r="I334" i="33"/>
  <c r="H334" i="33"/>
  <c r="G334" i="33"/>
  <c r="I333" i="33"/>
  <c r="H333" i="33"/>
  <c r="G333" i="33"/>
  <c r="I332" i="33"/>
  <c r="H332" i="33"/>
  <c r="G332" i="33"/>
  <c r="I331" i="33"/>
  <c r="H331" i="33"/>
  <c r="G331" i="33"/>
  <c r="I330" i="33"/>
  <c r="H330" i="33"/>
  <c r="G330" i="33"/>
  <c r="I329" i="33"/>
  <c r="H329" i="33"/>
  <c r="G329" i="33"/>
  <c r="I328" i="33"/>
  <c r="H328" i="33"/>
  <c r="G328" i="33"/>
  <c r="I327" i="33"/>
  <c r="H327" i="33"/>
  <c r="G327" i="33"/>
  <c r="I326" i="33"/>
  <c r="H326" i="33"/>
  <c r="G326" i="33"/>
  <c r="I325" i="33"/>
  <c r="H325" i="33"/>
  <c r="G325" i="33"/>
  <c r="I324" i="33"/>
  <c r="H324" i="33"/>
  <c r="G324" i="33"/>
  <c r="I323" i="33"/>
  <c r="H323" i="33"/>
  <c r="G323" i="33"/>
  <c r="I322" i="33"/>
  <c r="H322" i="33"/>
  <c r="G322" i="33"/>
  <c r="I321" i="33"/>
  <c r="H321" i="33"/>
  <c r="G321" i="33"/>
  <c r="I320" i="33"/>
  <c r="H320" i="33"/>
  <c r="G320" i="33"/>
  <c r="I319" i="33"/>
  <c r="H319" i="33"/>
  <c r="G319" i="33"/>
  <c r="I318" i="33"/>
  <c r="H318" i="33"/>
  <c r="G318" i="33"/>
  <c r="I317" i="33"/>
  <c r="H317" i="33"/>
  <c r="G317" i="33"/>
  <c r="I316" i="33"/>
  <c r="H316" i="33"/>
  <c r="G316" i="33"/>
  <c r="I315" i="33"/>
  <c r="H315" i="33"/>
  <c r="G315" i="33"/>
  <c r="I314" i="33"/>
  <c r="H314" i="33"/>
  <c r="G314" i="33"/>
  <c r="I313" i="33"/>
  <c r="H313" i="33"/>
  <c r="G313" i="33"/>
  <c r="I312" i="33"/>
  <c r="H312" i="33"/>
  <c r="G312" i="33"/>
  <c r="I311" i="33"/>
  <c r="H311" i="33"/>
  <c r="G311" i="33"/>
  <c r="I310" i="33"/>
  <c r="H310" i="33"/>
  <c r="G310" i="33"/>
  <c r="I309" i="33"/>
  <c r="H309" i="33"/>
  <c r="G309" i="33"/>
  <c r="I308" i="33"/>
  <c r="H308" i="33"/>
  <c r="G308" i="33"/>
  <c r="I307" i="33"/>
  <c r="H307" i="33"/>
  <c r="G307" i="33"/>
  <c r="I306" i="33"/>
  <c r="H306" i="33"/>
  <c r="G306" i="33"/>
  <c r="I305" i="33"/>
  <c r="H305" i="33"/>
  <c r="G305" i="33"/>
  <c r="I304" i="33"/>
  <c r="H304" i="33"/>
  <c r="G304" i="33"/>
  <c r="I303" i="33"/>
  <c r="H303" i="33"/>
  <c r="G303" i="33"/>
  <c r="I302" i="33"/>
  <c r="H302" i="33"/>
  <c r="G302" i="33"/>
  <c r="I301" i="33"/>
  <c r="H301" i="33"/>
  <c r="G301" i="33"/>
  <c r="I300" i="33"/>
  <c r="H300" i="33"/>
  <c r="G300" i="33"/>
  <c r="I299" i="33"/>
  <c r="H299" i="33"/>
  <c r="G299" i="33"/>
  <c r="I298" i="33"/>
  <c r="H298" i="33"/>
  <c r="G298" i="33"/>
  <c r="I297" i="33"/>
  <c r="H297" i="33"/>
  <c r="G297" i="33"/>
  <c r="I296" i="33"/>
  <c r="H296" i="33"/>
  <c r="G296" i="33"/>
  <c r="I295" i="33"/>
  <c r="H295" i="33"/>
  <c r="G295" i="33"/>
  <c r="I294" i="33"/>
  <c r="H294" i="33"/>
  <c r="G294" i="33"/>
  <c r="I293" i="33"/>
  <c r="H293" i="33"/>
  <c r="G293" i="33"/>
  <c r="I292" i="33"/>
  <c r="H292" i="33"/>
  <c r="G292" i="33"/>
  <c r="I291" i="33"/>
  <c r="H291" i="33"/>
  <c r="G291" i="33"/>
  <c r="I290" i="33"/>
  <c r="H290" i="33"/>
  <c r="G290" i="33"/>
  <c r="I289" i="33"/>
  <c r="H289" i="33"/>
  <c r="G289" i="33"/>
  <c r="I288" i="33"/>
  <c r="H288" i="33"/>
  <c r="G288" i="33"/>
  <c r="I287" i="33"/>
  <c r="H287" i="33"/>
  <c r="G287" i="33"/>
  <c r="I286" i="33"/>
  <c r="H286" i="33"/>
  <c r="G286" i="33"/>
  <c r="I285" i="33"/>
  <c r="H285" i="33"/>
  <c r="G285" i="33"/>
  <c r="I284" i="33"/>
  <c r="H284" i="33"/>
  <c r="G284" i="33"/>
  <c r="I283" i="33"/>
  <c r="H283" i="33"/>
  <c r="G283" i="33"/>
  <c r="I282" i="33"/>
  <c r="H282" i="33"/>
  <c r="G282" i="33"/>
  <c r="I281" i="33"/>
  <c r="H281" i="33"/>
  <c r="G281" i="33"/>
  <c r="I280" i="33"/>
  <c r="H280" i="33"/>
  <c r="G280" i="33"/>
  <c r="I279" i="33"/>
  <c r="H279" i="33"/>
  <c r="G279" i="33"/>
  <c r="I278" i="33"/>
  <c r="H278" i="33"/>
  <c r="G278" i="33"/>
  <c r="I277" i="33"/>
  <c r="H277" i="33"/>
  <c r="G277" i="33"/>
  <c r="I276" i="33"/>
  <c r="H276" i="33"/>
  <c r="G276" i="33"/>
  <c r="I275" i="33"/>
  <c r="H275" i="33"/>
  <c r="G275" i="33"/>
  <c r="I274" i="33"/>
  <c r="H274" i="33"/>
  <c r="G274" i="33"/>
  <c r="I273" i="33"/>
  <c r="H273" i="33"/>
  <c r="G273" i="33"/>
  <c r="I272" i="33"/>
  <c r="H272" i="33"/>
  <c r="G272" i="33"/>
  <c r="I271" i="33"/>
  <c r="H271" i="33"/>
  <c r="G271" i="33"/>
  <c r="I270" i="33"/>
  <c r="H270" i="33"/>
  <c r="G270" i="33"/>
  <c r="I269" i="33"/>
  <c r="H269" i="33"/>
  <c r="G269" i="33"/>
  <c r="I268" i="33"/>
  <c r="H268" i="33"/>
  <c r="G268" i="33"/>
  <c r="I267" i="33"/>
  <c r="H267" i="33"/>
  <c r="G267" i="33"/>
  <c r="I266" i="33"/>
  <c r="H266" i="33"/>
  <c r="G266" i="33"/>
  <c r="I265" i="33"/>
  <c r="H265" i="33"/>
  <c r="G265" i="33"/>
  <c r="I264" i="33"/>
  <c r="H264" i="33"/>
  <c r="G264" i="33"/>
  <c r="I263" i="33"/>
  <c r="H263" i="33"/>
  <c r="G263" i="33"/>
  <c r="I262" i="33"/>
  <c r="H262" i="33"/>
  <c r="G262" i="33"/>
  <c r="I261" i="33"/>
  <c r="H261" i="33"/>
  <c r="G261" i="33"/>
  <c r="I260" i="33"/>
  <c r="H260" i="33"/>
  <c r="G260" i="33"/>
  <c r="I259" i="33"/>
  <c r="H259" i="33"/>
  <c r="G259" i="33"/>
  <c r="I258" i="33"/>
  <c r="H258" i="33"/>
  <c r="G258" i="33"/>
  <c r="I257" i="33"/>
  <c r="H257" i="33"/>
  <c r="G257" i="33"/>
  <c r="I256" i="33"/>
  <c r="H256" i="33"/>
  <c r="G256" i="33"/>
  <c r="I255" i="33"/>
  <c r="H255" i="33"/>
  <c r="G255" i="33"/>
  <c r="I254" i="33"/>
  <c r="H254" i="33"/>
  <c r="G254" i="33"/>
  <c r="I253" i="33"/>
  <c r="H253" i="33"/>
  <c r="G253" i="33"/>
  <c r="I252" i="33"/>
  <c r="H252" i="33"/>
  <c r="G252" i="33"/>
  <c r="I251" i="33"/>
  <c r="H251" i="33"/>
  <c r="G251" i="33"/>
  <c r="I250" i="33"/>
  <c r="H250" i="33"/>
  <c r="G250" i="33"/>
  <c r="I249" i="33"/>
  <c r="H249" i="33"/>
  <c r="G249" i="33"/>
  <c r="I248" i="33"/>
  <c r="H248" i="33"/>
  <c r="G248" i="33"/>
  <c r="I247" i="33"/>
  <c r="H247" i="33"/>
  <c r="G247" i="33"/>
  <c r="I246" i="33"/>
  <c r="H246" i="33"/>
  <c r="G246" i="33"/>
  <c r="I245" i="33"/>
  <c r="H245" i="33"/>
  <c r="G245" i="33"/>
  <c r="I244" i="33"/>
  <c r="H244" i="33"/>
  <c r="G244" i="33"/>
  <c r="I243" i="33"/>
  <c r="H243" i="33"/>
  <c r="G243" i="33"/>
  <c r="I242" i="33"/>
  <c r="H242" i="33"/>
  <c r="G242" i="33"/>
  <c r="I241" i="33"/>
  <c r="H241" i="33"/>
  <c r="G241" i="33"/>
  <c r="I240" i="33"/>
  <c r="H240" i="33"/>
  <c r="G240" i="33"/>
  <c r="I239" i="33"/>
  <c r="H239" i="33"/>
  <c r="G239" i="33"/>
  <c r="I238" i="33"/>
  <c r="H238" i="33"/>
  <c r="G238" i="33"/>
  <c r="I237" i="33"/>
  <c r="H237" i="33"/>
  <c r="G237" i="33"/>
  <c r="I236" i="33"/>
  <c r="H236" i="33"/>
  <c r="G236" i="33"/>
  <c r="I235" i="33"/>
  <c r="H235" i="33"/>
  <c r="G235" i="33"/>
  <c r="I234" i="33"/>
  <c r="H234" i="33"/>
  <c r="G234" i="33"/>
  <c r="I233" i="33"/>
  <c r="H233" i="33"/>
  <c r="G233" i="33"/>
  <c r="I232" i="33"/>
  <c r="H232" i="33"/>
  <c r="G232" i="33"/>
  <c r="I231" i="33"/>
  <c r="H231" i="33"/>
  <c r="G231" i="33"/>
  <c r="I230" i="33"/>
  <c r="H230" i="33"/>
  <c r="G230" i="33"/>
  <c r="I229" i="33"/>
  <c r="H229" i="33"/>
  <c r="G229" i="33"/>
  <c r="I228" i="33"/>
  <c r="H228" i="33"/>
  <c r="G228" i="33"/>
  <c r="I227" i="33"/>
  <c r="H227" i="33"/>
  <c r="G227" i="33"/>
  <c r="I226" i="33"/>
  <c r="H226" i="33"/>
  <c r="G226" i="33"/>
  <c r="I225" i="33"/>
  <c r="H225" i="33"/>
  <c r="G225" i="33"/>
  <c r="I224" i="33"/>
  <c r="H224" i="33"/>
  <c r="G224" i="33"/>
  <c r="I223" i="33"/>
  <c r="H223" i="33"/>
  <c r="G223" i="33"/>
  <c r="I222" i="33"/>
  <c r="H222" i="33"/>
  <c r="G222" i="33"/>
  <c r="I221" i="33"/>
  <c r="H221" i="33"/>
  <c r="G221" i="33"/>
  <c r="I220" i="33"/>
  <c r="H220" i="33"/>
  <c r="G220" i="33"/>
  <c r="I219" i="33"/>
  <c r="H219" i="33"/>
  <c r="G219" i="33"/>
  <c r="I218" i="33"/>
  <c r="H218" i="33"/>
  <c r="G218" i="33"/>
  <c r="I217" i="33"/>
  <c r="H217" i="33"/>
  <c r="G217" i="33"/>
  <c r="I216" i="33"/>
  <c r="H216" i="33"/>
  <c r="G216" i="33"/>
  <c r="I215" i="33"/>
  <c r="H215" i="33"/>
  <c r="G215" i="33"/>
  <c r="I214" i="33"/>
  <c r="H214" i="33"/>
  <c r="G214" i="33"/>
  <c r="I213" i="33"/>
  <c r="H213" i="33"/>
  <c r="G213" i="33"/>
  <c r="I212" i="33"/>
  <c r="H212" i="33"/>
  <c r="G212" i="33"/>
  <c r="I211" i="33"/>
  <c r="H211" i="33"/>
  <c r="G211" i="33"/>
  <c r="I210" i="33"/>
  <c r="H210" i="33"/>
  <c r="G210" i="33"/>
  <c r="I209" i="33"/>
  <c r="H209" i="33"/>
  <c r="G209" i="33"/>
  <c r="I208" i="33"/>
  <c r="H208" i="33"/>
  <c r="G208" i="33"/>
  <c r="I207" i="33"/>
  <c r="H207" i="33"/>
  <c r="G207" i="33"/>
  <c r="I206" i="33"/>
  <c r="H206" i="33"/>
  <c r="G206" i="33"/>
  <c r="I205" i="33"/>
  <c r="H205" i="33"/>
  <c r="G205" i="33"/>
  <c r="I204" i="33"/>
  <c r="H204" i="33"/>
  <c r="G204" i="33"/>
  <c r="I203" i="33"/>
  <c r="H203" i="33"/>
  <c r="G203" i="33"/>
  <c r="I202" i="33"/>
  <c r="H202" i="33"/>
  <c r="G202" i="33"/>
  <c r="I201" i="33"/>
  <c r="H201" i="33"/>
  <c r="G201" i="33"/>
  <c r="I200" i="33"/>
  <c r="H200" i="33"/>
  <c r="G200" i="33"/>
  <c r="I199" i="33"/>
  <c r="H199" i="33"/>
  <c r="G199" i="33"/>
  <c r="I198" i="33"/>
  <c r="H198" i="33"/>
  <c r="G198" i="33"/>
  <c r="I197" i="33"/>
  <c r="H197" i="33"/>
  <c r="G197" i="33"/>
  <c r="I196" i="33"/>
  <c r="H196" i="33"/>
  <c r="G196" i="33"/>
  <c r="I195" i="33"/>
  <c r="H195" i="33"/>
  <c r="G195" i="33"/>
  <c r="I194" i="33"/>
  <c r="H194" i="33"/>
  <c r="G194" i="33"/>
  <c r="I193" i="33"/>
  <c r="H193" i="33"/>
  <c r="G193" i="33"/>
  <c r="I192" i="33"/>
  <c r="H192" i="33"/>
  <c r="G192" i="33"/>
  <c r="I191" i="33"/>
  <c r="H191" i="33"/>
  <c r="G191" i="33"/>
  <c r="I190" i="33"/>
  <c r="H190" i="33"/>
  <c r="G190" i="33"/>
  <c r="I189" i="33"/>
  <c r="H189" i="33"/>
  <c r="G189" i="33"/>
  <c r="I188" i="33"/>
  <c r="H188" i="33"/>
  <c r="G188" i="33"/>
  <c r="I187" i="33"/>
  <c r="H187" i="33"/>
  <c r="G187" i="33"/>
  <c r="I186" i="33"/>
  <c r="H186" i="33"/>
  <c r="G186" i="33"/>
  <c r="I185" i="33"/>
  <c r="H185" i="33"/>
  <c r="G185" i="33"/>
  <c r="I184" i="33"/>
  <c r="H184" i="33"/>
  <c r="G184" i="33"/>
  <c r="I183" i="33"/>
  <c r="H183" i="33"/>
  <c r="G183" i="33"/>
  <c r="I182" i="33"/>
  <c r="H182" i="33"/>
  <c r="G182" i="33"/>
  <c r="I181" i="33"/>
  <c r="H181" i="33"/>
  <c r="G181" i="33"/>
  <c r="I180" i="33"/>
  <c r="H180" i="33"/>
  <c r="G180" i="33"/>
  <c r="I179" i="33"/>
  <c r="H179" i="33"/>
  <c r="G179" i="33"/>
  <c r="I178" i="33"/>
  <c r="H178" i="33"/>
  <c r="G178" i="33"/>
  <c r="I177" i="33"/>
  <c r="H177" i="33"/>
  <c r="G177" i="33"/>
  <c r="I176" i="33"/>
  <c r="H176" i="33"/>
  <c r="G176" i="33"/>
  <c r="I175" i="33"/>
  <c r="H175" i="33"/>
  <c r="G175" i="33"/>
  <c r="I174" i="33"/>
  <c r="H174" i="33"/>
  <c r="G174" i="33"/>
  <c r="I173" i="33"/>
  <c r="H173" i="33"/>
  <c r="G173" i="33"/>
  <c r="I172" i="33"/>
  <c r="H172" i="33"/>
  <c r="G172" i="33"/>
  <c r="I171" i="33"/>
  <c r="H171" i="33"/>
  <c r="G171" i="33"/>
  <c r="I170" i="33"/>
  <c r="H170" i="33"/>
  <c r="G170" i="33"/>
  <c r="I169" i="33"/>
  <c r="H169" i="33"/>
  <c r="G169" i="33"/>
  <c r="I168" i="33"/>
  <c r="H168" i="33"/>
  <c r="G168" i="33"/>
  <c r="I167" i="33"/>
  <c r="H167" i="33"/>
  <c r="G167" i="33"/>
  <c r="I166" i="33"/>
  <c r="H166" i="33"/>
  <c r="G166" i="33"/>
  <c r="I165" i="33"/>
  <c r="H165" i="33"/>
  <c r="G165" i="33"/>
  <c r="I164" i="33"/>
  <c r="H164" i="33"/>
  <c r="G164" i="33"/>
  <c r="I163" i="33"/>
  <c r="H163" i="33"/>
  <c r="G163" i="33"/>
  <c r="I162" i="33"/>
  <c r="H162" i="33"/>
  <c r="G162" i="33"/>
  <c r="I161" i="33"/>
  <c r="H161" i="33"/>
  <c r="G161" i="33"/>
  <c r="I160" i="33"/>
  <c r="H160" i="33"/>
  <c r="G160" i="33"/>
  <c r="I159" i="33"/>
  <c r="H159" i="33"/>
  <c r="G159" i="33"/>
  <c r="I158" i="33"/>
  <c r="H158" i="33"/>
  <c r="G158" i="33"/>
  <c r="I157" i="33"/>
  <c r="H157" i="33"/>
  <c r="G157" i="33"/>
  <c r="I156" i="33"/>
  <c r="H156" i="33"/>
  <c r="G156" i="33"/>
  <c r="I155" i="33"/>
  <c r="H155" i="33"/>
  <c r="G155" i="33"/>
  <c r="I154" i="33"/>
  <c r="H154" i="33"/>
  <c r="G154" i="33"/>
  <c r="I153" i="33"/>
  <c r="H153" i="33"/>
  <c r="G153" i="33"/>
  <c r="I152" i="33"/>
  <c r="H152" i="33"/>
  <c r="G152" i="33"/>
  <c r="I151" i="33"/>
  <c r="H151" i="33"/>
  <c r="G151" i="33"/>
  <c r="I150" i="33"/>
  <c r="H150" i="33"/>
  <c r="G150" i="33"/>
  <c r="I149" i="33"/>
  <c r="H149" i="33"/>
  <c r="G149" i="33"/>
  <c r="I148" i="33"/>
  <c r="H148" i="33"/>
  <c r="G148" i="33"/>
  <c r="I147" i="33"/>
  <c r="H147" i="33"/>
  <c r="G147" i="33"/>
  <c r="I146" i="33"/>
  <c r="H146" i="33"/>
  <c r="G146" i="33"/>
  <c r="I145" i="33"/>
  <c r="H145" i="33"/>
  <c r="G145" i="33"/>
  <c r="I144" i="33"/>
  <c r="H144" i="33"/>
  <c r="G144" i="33"/>
  <c r="I143" i="33"/>
  <c r="H143" i="33"/>
  <c r="G143" i="33"/>
  <c r="I142" i="33"/>
  <c r="H142" i="33"/>
  <c r="G142" i="33"/>
  <c r="I141" i="33"/>
  <c r="H141" i="33"/>
  <c r="G141" i="33"/>
  <c r="I140" i="33"/>
  <c r="H140" i="33"/>
  <c r="G140" i="33"/>
  <c r="I139" i="33"/>
  <c r="H139" i="33"/>
  <c r="G139" i="33"/>
  <c r="I138" i="33"/>
  <c r="H138" i="33"/>
  <c r="G138" i="33"/>
  <c r="I137" i="33"/>
  <c r="H137" i="33"/>
  <c r="G137" i="33"/>
  <c r="I136" i="33"/>
  <c r="H136" i="33"/>
  <c r="G136" i="33"/>
  <c r="I135" i="33"/>
  <c r="H135" i="33"/>
  <c r="G135" i="33"/>
  <c r="I134" i="33"/>
  <c r="H134" i="33"/>
  <c r="G134" i="33"/>
  <c r="I133" i="33"/>
  <c r="H133" i="33"/>
  <c r="G133" i="33"/>
  <c r="I132" i="33"/>
  <c r="H132" i="33"/>
  <c r="G132" i="33"/>
  <c r="I131" i="33"/>
  <c r="H131" i="33"/>
  <c r="G131" i="33"/>
  <c r="I130" i="33"/>
  <c r="H130" i="33"/>
  <c r="G130" i="33"/>
  <c r="I129" i="33"/>
  <c r="H129" i="33"/>
  <c r="G129" i="33"/>
  <c r="I128" i="33"/>
  <c r="H128" i="33"/>
  <c r="G128" i="33"/>
  <c r="I127" i="33"/>
  <c r="H127" i="33"/>
  <c r="G127" i="33"/>
  <c r="I126" i="33"/>
  <c r="H126" i="33"/>
  <c r="G126" i="33"/>
  <c r="I125" i="33"/>
  <c r="H125" i="33"/>
  <c r="G125" i="33"/>
  <c r="I124" i="33"/>
  <c r="H124" i="33"/>
  <c r="G124" i="33"/>
  <c r="I123" i="33"/>
  <c r="H123" i="33"/>
  <c r="G123" i="33"/>
  <c r="I122" i="33"/>
  <c r="H122" i="33"/>
  <c r="G122" i="33"/>
  <c r="I121" i="33"/>
  <c r="H121" i="33"/>
  <c r="G121" i="33"/>
  <c r="I120" i="33"/>
  <c r="H120" i="33"/>
  <c r="G120" i="33"/>
  <c r="I119" i="33"/>
  <c r="H119" i="33"/>
  <c r="G119" i="33"/>
  <c r="I118" i="33"/>
  <c r="H118" i="33"/>
  <c r="G118" i="33"/>
  <c r="I117" i="33"/>
  <c r="H117" i="33"/>
  <c r="G117" i="33"/>
  <c r="I116" i="33"/>
  <c r="H116" i="33"/>
  <c r="G116" i="33"/>
  <c r="I115" i="33"/>
  <c r="H115" i="33"/>
  <c r="G115" i="33"/>
  <c r="I114" i="33"/>
  <c r="H114" i="33"/>
  <c r="G114" i="33"/>
  <c r="I113" i="33"/>
  <c r="H113" i="33"/>
  <c r="G113" i="33"/>
  <c r="I112" i="33"/>
  <c r="H112" i="33"/>
  <c r="G112" i="33"/>
  <c r="I111" i="33"/>
  <c r="H111" i="33"/>
  <c r="G111" i="33"/>
  <c r="I110" i="33"/>
  <c r="H110" i="33"/>
  <c r="G110" i="33"/>
  <c r="I109" i="33"/>
  <c r="H109" i="33"/>
  <c r="G109" i="33"/>
  <c r="I108" i="33"/>
  <c r="H108" i="33"/>
  <c r="G108" i="33"/>
  <c r="I107" i="33"/>
  <c r="H107" i="33"/>
  <c r="G107" i="33"/>
  <c r="I106" i="33"/>
  <c r="H106" i="33"/>
  <c r="G106" i="33"/>
  <c r="I105" i="33"/>
  <c r="H105" i="33"/>
  <c r="G105" i="33"/>
  <c r="I104" i="33"/>
  <c r="H104" i="33"/>
  <c r="G104" i="33"/>
  <c r="I103" i="33"/>
  <c r="H103" i="33"/>
  <c r="G103" i="33"/>
  <c r="I102" i="33"/>
  <c r="H102" i="33"/>
  <c r="G102" i="33"/>
  <c r="I101" i="33"/>
  <c r="H101" i="33"/>
  <c r="G101" i="33"/>
  <c r="I100" i="33"/>
  <c r="H100" i="33"/>
  <c r="G100" i="33"/>
  <c r="I99" i="33"/>
  <c r="H99" i="33"/>
  <c r="G99" i="33"/>
  <c r="I98" i="33"/>
  <c r="H98" i="33"/>
  <c r="G98" i="33"/>
  <c r="I97" i="33"/>
  <c r="H97" i="33"/>
  <c r="G97" i="33"/>
  <c r="I96" i="33"/>
  <c r="H96" i="33"/>
  <c r="G96" i="33"/>
  <c r="I95" i="33"/>
  <c r="H95" i="33"/>
  <c r="G95" i="33"/>
  <c r="I94" i="33"/>
  <c r="H94" i="33"/>
  <c r="G94" i="33"/>
  <c r="I93" i="33"/>
  <c r="H93" i="33"/>
  <c r="G93" i="33"/>
  <c r="I92" i="33"/>
  <c r="H92" i="33"/>
  <c r="G92" i="33"/>
  <c r="I91" i="33"/>
  <c r="H91" i="33"/>
  <c r="G91" i="33"/>
  <c r="I90" i="33"/>
  <c r="H90" i="33"/>
  <c r="G90" i="33"/>
  <c r="I89" i="33"/>
  <c r="H89" i="33"/>
  <c r="G89" i="33"/>
  <c r="I88" i="33"/>
  <c r="H88" i="33"/>
  <c r="G88" i="33"/>
  <c r="I87" i="33"/>
  <c r="H87" i="33"/>
  <c r="G87" i="33"/>
  <c r="I86" i="33"/>
  <c r="H86" i="33"/>
  <c r="G86" i="33"/>
  <c r="I85" i="33"/>
  <c r="H85" i="33"/>
  <c r="G85" i="33"/>
  <c r="I84" i="33"/>
  <c r="H84" i="33"/>
  <c r="G84" i="33"/>
  <c r="I83" i="33"/>
  <c r="H83" i="33"/>
  <c r="G83" i="33"/>
  <c r="I82" i="33"/>
  <c r="H82" i="33"/>
  <c r="G82" i="33"/>
  <c r="I81" i="33"/>
  <c r="H81" i="33"/>
  <c r="G81" i="33"/>
  <c r="I80" i="33"/>
  <c r="H80" i="33"/>
  <c r="G80" i="33"/>
  <c r="I79" i="33"/>
  <c r="H79" i="33"/>
  <c r="G79" i="33"/>
  <c r="I78" i="33"/>
  <c r="H78" i="33"/>
  <c r="G78" i="33"/>
  <c r="I77" i="33"/>
  <c r="H77" i="33"/>
  <c r="G77" i="33"/>
  <c r="I76" i="33"/>
  <c r="H76" i="33"/>
  <c r="G76" i="33"/>
  <c r="I75" i="33"/>
  <c r="H75" i="33"/>
  <c r="G75" i="33"/>
  <c r="I74" i="33"/>
  <c r="H74" i="33"/>
  <c r="G74" i="33"/>
  <c r="I73" i="33"/>
  <c r="H73" i="33"/>
  <c r="G73" i="33"/>
  <c r="I72" i="33"/>
  <c r="H72" i="33"/>
  <c r="G72" i="33"/>
  <c r="I71" i="33"/>
  <c r="H71" i="33"/>
  <c r="G71" i="33"/>
  <c r="I70" i="33"/>
  <c r="H70" i="33"/>
  <c r="G70" i="33"/>
  <c r="I69" i="33"/>
  <c r="H69" i="33"/>
  <c r="G69" i="33"/>
  <c r="I68" i="33"/>
  <c r="H68" i="33"/>
  <c r="G68" i="33"/>
  <c r="I67" i="33"/>
  <c r="H67" i="33"/>
  <c r="G67" i="33"/>
  <c r="I66" i="33"/>
  <c r="H66" i="33"/>
  <c r="G66" i="33"/>
  <c r="I65" i="33"/>
  <c r="H65" i="33"/>
  <c r="G65" i="33"/>
  <c r="I64" i="33"/>
  <c r="H64" i="33"/>
  <c r="G64" i="33"/>
  <c r="I63" i="33"/>
  <c r="H63" i="33"/>
  <c r="G63" i="33"/>
  <c r="I62" i="33"/>
  <c r="H62" i="33"/>
  <c r="G62" i="33"/>
  <c r="I61" i="33"/>
  <c r="H61" i="33"/>
  <c r="G61" i="33"/>
  <c r="I60" i="33"/>
  <c r="H60" i="33"/>
  <c r="G60" i="33"/>
  <c r="I59" i="33"/>
  <c r="H59" i="33"/>
  <c r="G59" i="33"/>
  <c r="I58" i="33"/>
  <c r="H58" i="33"/>
  <c r="G58" i="33"/>
  <c r="I57" i="33"/>
  <c r="H57" i="33"/>
  <c r="G57" i="33"/>
  <c r="I56" i="33"/>
  <c r="H56" i="33"/>
  <c r="G56" i="33"/>
  <c r="I55" i="33"/>
  <c r="H55" i="33"/>
  <c r="G55" i="33"/>
  <c r="I54" i="33"/>
  <c r="H54" i="33"/>
  <c r="G54" i="33"/>
  <c r="I53" i="33"/>
  <c r="H53" i="33"/>
  <c r="G53" i="33"/>
  <c r="I52" i="33"/>
  <c r="H52" i="33"/>
  <c r="G52" i="33"/>
  <c r="I51" i="33"/>
  <c r="H51" i="33"/>
  <c r="G51" i="33"/>
  <c r="I50" i="33"/>
  <c r="H50" i="33"/>
  <c r="G50" i="33"/>
  <c r="I49" i="33"/>
  <c r="H49" i="33"/>
  <c r="G49" i="33"/>
  <c r="I48" i="33"/>
  <c r="H48" i="33"/>
  <c r="G48" i="33"/>
  <c r="I47" i="33"/>
  <c r="H47" i="33"/>
  <c r="G47" i="33"/>
  <c r="I46" i="33"/>
  <c r="H46" i="33"/>
  <c r="G46" i="33"/>
  <c r="I45" i="33"/>
  <c r="H45" i="33"/>
  <c r="G45" i="33"/>
  <c r="I44" i="33"/>
  <c r="H44" i="33"/>
  <c r="G44" i="33"/>
  <c r="I43" i="33"/>
  <c r="H43" i="33"/>
  <c r="G43" i="33"/>
  <c r="I42" i="33"/>
  <c r="H42" i="33"/>
  <c r="G42" i="33"/>
  <c r="I41" i="33"/>
  <c r="H41" i="33"/>
  <c r="G41" i="33"/>
  <c r="I40" i="33"/>
  <c r="H40" i="33"/>
  <c r="G40" i="33"/>
  <c r="I39" i="33"/>
  <c r="H39" i="33"/>
  <c r="G39" i="33"/>
  <c r="I38" i="33"/>
  <c r="H38" i="33"/>
  <c r="G38" i="33"/>
  <c r="I37" i="33"/>
  <c r="H37" i="33"/>
  <c r="G37" i="33"/>
  <c r="I36" i="33"/>
  <c r="H36" i="33"/>
  <c r="G36" i="33"/>
  <c r="I35" i="33"/>
  <c r="H35" i="33"/>
  <c r="G35" i="33"/>
  <c r="I34" i="33"/>
  <c r="H34" i="33"/>
  <c r="G34" i="33"/>
  <c r="I33" i="33"/>
  <c r="H33" i="33"/>
  <c r="G33" i="33"/>
  <c r="I32" i="33"/>
  <c r="H32" i="33"/>
  <c r="G32" i="33"/>
  <c r="I31" i="33"/>
  <c r="H31" i="33"/>
  <c r="G31" i="33"/>
  <c r="I30" i="33"/>
  <c r="H30" i="33"/>
  <c r="G30" i="33"/>
  <c r="I29" i="33"/>
  <c r="H29" i="33"/>
  <c r="G29" i="33"/>
  <c r="I28" i="33"/>
  <c r="H28" i="33"/>
  <c r="G28" i="33"/>
  <c r="I27" i="33"/>
  <c r="H27" i="33"/>
  <c r="G27" i="33"/>
  <c r="D12" i="33" s="1"/>
  <c r="I26" i="33"/>
  <c r="H26" i="33"/>
  <c r="G26" i="33"/>
  <c r="I25" i="33"/>
  <c r="H25" i="33"/>
  <c r="G25" i="33"/>
  <c r="I24" i="33"/>
  <c r="H24" i="33"/>
  <c r="G24" i="33"/>
  <c r="I23" i="33"/>
  <c r="H23" i="33"/>
  <c r="G23" i="33"/>
  <c r="I22" i="33"/>
  <c r="H22" i="33"/>
  <c r="G22" i="33"/>
  <c r="I21" i="33"/>
  <c r="H21" i="33"/>
  <c r="G21" i="33"/>
  <c r="I20" i="33"/>
  <c r="H20" i="33"/>
  <c r="G20" i="33"/>
  <c r="I19" i="33"/>
  <c r="H19" i="33"/>
  <c r="G19" i="33"/>
  <c r="I18" i="33"/>
  <c r="H18" i="33"/>
  <c r="G18" i="33"/>
  <c r="F158" i="29" l="1"/>
  <c r="F155" i="29"/>
  <c r="F152" i="29"/>
  <c r="F151" i="29"/>
  <c r="F148" i="29"/>
  <c r="F147" i="29"/>
  <c r="F144" i="29"/>
  <c r="F143" i="29"/>
  <c r="E126" i="29"/>
  <c r="E123" i="29"/>
  <c r="E120" i="29"/>
  <c r="E117" i="29"/>
  <c r="E114" i="29"/>
  <c r="F94" i="29"/>
  <c r="F93" i="29"/>
  <c r="F76" i="29"/>
  <c r="F75" i="29"/>
  <c r="F71" i="29"/>
  <c r="F70" i="29"/>
  <c r="F69" i="29"/>
  <c r="F56" i="29"/>
  <c r="E56" i="29"/>
  <c r="F52" i="29"/>
  <c r="E52" i="29"/>
  <c r="F37" i="29"/>
  <c r="F34" i="29"/>
  <c r="F30" i="29"/>
  <c r="F29" i="29"/>
  <c r="F26" i="29"/>
  <c r="F25" i="29"/>
  <c r="E16" i="29"/>
  <c r="E15" i="29"/>
  <c r="G93" i="29"/>
  <c r="G71" i="29"/>
  <c r="G76" i="29"/>
  <c r="G70" i="29"/>
  <c r="F126" i="29"/>
  <c r="G75" i="29"/>
  <c r="G30" i="29"/>
  <c r="G34" i="29"/>
  <c r="G144" i="29"/>
  <c r="G147" i="29"/>
  <c r="G155" i="29"/>
  <c r="G52" i="29"/>
  <c r="F16" i="29"/>
  <c r="G29" i="29"/>
  <c r="F123" i="29"/>
  <c r="G69" i="29"/>
  <c r="F117" i="29"/>
  <c r="G148" i="29"/>
  <c r="G70" i="19"/>
  <c r="G76" i="19"/>
  <c r="G69" i="19"/>
  <c r="G94" i="19"/>
  <c r="G143" i="29"/>
  <c r="F15" i="29"/>
  <c r="G71" i="19"/>
  <c r="G56" i="29"/>
  <c r="G158" i="29"/>
  <c r="G37" i="29"/>
  <c r="F114" i="29"/>
  <c r="G25" i="29"/>
  <c r="G37" i="19"/>
  <c r="G26" i="29"/>
  <c r="G93" i="19"/>
  <c r="G152" i="29"/>
  <c r="F120" i="29"/>
  <c r="G75" i="19"/>
  <c r="G34" i="19"/>
  <c r="G151" i="29"/>
  <c r="G94" i="29"/>
  <c r="F81" i="28" l="1"/>
  <c r="E81" i="28" s="1" a="1"/>
  <c r="E81" i="28" s="1"/>
  <c r="F80" i="28"/>
  <c r="E80" i="28" s="1" a="1"/>
  <c r="E80" i="28" s="1"/>
  <c r="F79" i="28"/>
  <c r="E79" i="28" a="1"/>
  <c r="E79" i="28" s="1"/>
  <c r="F78" i="28"/>
  <c r="E78" i="28" a="1"/>
  <c r="E78" i="28" s="1"/>
  <c r="F77" i="28"/>
  <c r="E77" i="28" s="1" a="1"/>
  <c r="E77" i="28" s="1"/>
  <c r="F71" i="28"/>
  <c r="E71" i="28"/>
  <c r="E71" i="28" a="1"/>
  <c r="F70" i="28"/>
  <c r="E70" i="28" a="1"/>
  <c r="E70" i="28" s="1"/>
  <c r="F69" i="28"/>
  <c r="E69" i="28" a="1"/>
  <c r="E69" i="28" s="1"/>
  <c r="F68" i="28"/>
  <c r="E68" i="28" s="1" a="1"/>
  <c r="E68" i="28" s="1"/>
  <c r="F67" i="28"/>
  <c r="E67" i="28"/>
  <c r="E67" i="28" a="1"/>
  <c r="F61" i="28"/>
  <c r="F60" i="28"/>
  <c r="F59" i="28"/>
  <c r="F58" i="28"/>
  <c r="F57" i="28"/>
  <c r="F56" i="28"/>
  <c r="F55" i="28"/>
  <c r="F54" i="28"/>
  <c r="F53" i="28"/>
  <c r="F52" i="28"/>
  <c r="F51" i="28"/>
  <c r="F50" i="28"/>
  <c r="F49" i="28"/>
  <c r="F48" i="28"/>
  <c r="F47" i="28"/>
  <c r="F46" i="28"/>
  <c r="F45" i="28"/>
  <c r="F44" i="28"/>
  <c r="F43" i="28"/>
  <c r="F42" i="28"/>
  <c r="F41" i="28"/>
  <c r="F40" i="28"/>
  <c r="F39" i="28"/>
  <c r="F38" i="28"/>
  <c r="F37" i="28"/>
  <c r="F22" i="28"/>
  <c r="E22" i="28"/>
  <c r="F21" i="28"/>
  <c r="E21" i="28"/>
  <c r="F19" i="28"/>
  <c r="E19" i="28"/>
  <c r="D134" i="27" a="1"/>
  <c r="D134" i="27" s="1"/>
  <c r="D93" i="27"/>
  <c r="F58" i="27"/>
  <c r="F57" i="27"/>
  <c r="F56" i="27"/>
  <c r="F55" i="27"/>
  <c r="F54" i="27"/>
  <c r="F53" i="27"/>
  <c r="F52" i="27"/>
  <c r="F51" i="27"/>
  <c r="F50" i="27"/>
  <c r="F49" i="27"/>
  <c r="F48" i="27"/>
  <c r="F47" i="27"/>
  <c r="F46" i="27"/>
  <c r="F45" i="27"/>
  <c r="F44" i="27"/>
  <c r="F43" i="27"/>
  <c r="F42" i="27"/>
  <c r="D63" i="27" s="1" a="1"/>
  <c r="D63" i="27" s="1"/>
  <c r="D26" i="27"/>
  <c r="G56" i="19"/>
  <c r="G148" i="19"/>
  <c r="G25" i="19"/>
  <c r="G151" i="19"/>
  <c r="G144" i="19"/>
  <c r="G158" i="19"/>
  <c r="G143" i="19"/>
  <c r="G152" i="19"/>
  <c r="F117" i="19"/>
  <c r="F15" i="19"/>
  <c r="G29" i="19"/>
  <c r="G147" i="19"/>
  <c r="G52" i="19"/>
  <c r="G155" i="19"/>
  <c r="F120" i="19"/>
  <c r="G30" i="19"/>
  <c r="G26" i="19"/>
  <c r="F114" i="19"/>
  <c r="F126" i="19"/>
  <c r="F123" i="19"/>
  <c r="F16" i="19"/>
  <c r="F43" i="18" l="1"/>
  <c r="F44" i="18"/>
  <c r="F45" i="18"/>
  <c r="F46" i="18"/>
  <c r="F47" i="18"/>
  <c r="F48" i="18"/>
  <c r="F49" i="18"/>
  <c r="F50" i="18"/>
  <c r="F51" i="18"/>
  <c r="F52" i="18"/>
  <c r="F53" i="18"/>
  <c r="F54" i="18"/>
  <c r="F55" i="18"/>
  <c r="F56" i="18"/>
  <c r="F57" i="18"/>
  <c r="F58" i="18"/>
  <c r="F42" i="18"/>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<sst xmlns="http://schemas.openxmlformats.org/spreadsheetml/2006/main" count="3570" uniqueCount="280">
  <si>
    <t>Go back to top by pressing CTRL+HOME. To start the tour, press CTRL+PAGE DOWN.</t>
  </si>
  <si>
    <t>Lesson 7: Advanced Excel functions</t>
  </si>
  <si>
    <t>SUMPRODUCT- Calculates the sum of the products of corresponding numbers in one or more arrays or ranges.</t>
  </si>
  <si>
    <t>AGGREGATE- Returns an aggregate in a list or database. It can handle various functions, such as sum, average, count, max, min, etc., within a single formula.</t>
  </si>
  <si>
    <t>AVERAGEIF- Calculates the average of cells that meet a single criterion.</t>
  </si>
  <si>
    <t>AVERAGEIFS- Calculates the average of cells that meet multiple criteria.</t>
  </si>
  <si>
    <t>COUNTIF- Counts the number of cells within a range that meet a single criterion.</t>
  </si>
  <si>
    <t>COUNTIFS- Counts the number of cells that meet multiple criteria.</t>
  </si>
  <si>
    <t>SUMIF- Adds the cells specified by a given condition or criteria.</t>
  </si>
  <si>
    <t>SUMIFS- Adds the cells that meet multiple criteria.</t>
  </si>
  <si>
    <t>MAXIFS- Returns the maximum value among cells that meet multiple criteria.</t>
  </si>
  <si>
    <t>MINIFS- Returns the minimum value among cells that meet multiple criteria.</t>
  </si>
  <si>
    <t>LARGE- Returns the k-th largest value from the array.</t>
  </si>
  <si>
    <t>SMALL- Returns the k-th smallest value from the array.</t>
  </si>
  <si>
    <t>CONVERT- Converts a number from one measurement system to another.</t>
  </si>
  <si>
    <t>MAXA- Returns the maximum value from a set of values, including numbers, text, and logical values</t>
  </si>
  <si>
    <t>MINA- Returns the minimum value from a set of values, including numbers, text, and logical values</t>
  </si>
  <si>
    <t>Explore critical Excel functions like SUMPRODUCT, SUMIFS, COUNTIFS, and more complex functions in a dynamic lesson with clear examples for efficient data analysis.</t>
  </si>
  <si>
    <t>SUMPRODUCT</t>
  </si>
  <si>
    <t>Basic Array Multiplication and Summation</t>
  </si>
  <si>
    <t>Yellow Curry Beef</t>
  </si>
  <si>
    <t>Vegetable Pad Thai Noodles</t>
  </si>
  <si>
    <t>Pad Thai (Chicken)</t>
  </si>
  <si>
    <t>Pad Thai (Shrimps)</t>
  </si>
  <si>
    <t>Vegetable Chow Mein</t>
  </si>
  <si>
    <t>Chicken Chow Mein</t>
  </si>
  <si>
    <t>Beef Chow Mein</t>
  </si>
  <si>
    <t>Shrimp Chow Mein</t>
  </si>
  <si>
    <t>Mixed Chow Mein</t>
  </si>
  <si>
    <t>Szechuan Chow Mein</t>
  </si>
  <si>
    <t>Singapore Fried Noodles</t>
  </si>
  <si>
    <t>Vegetable Fried Rice</t>
  </si>
  <si>
    <t>Price</t>
  </si>
  <si>
    <t>Item Name</t>
  </si>
  <si>
    <t>Basil Chicken</t>
  </si>
  <si>
    <t>Szechuan Chicken</t>
  </si>
  <si>
    <t>Kung Pao Chicken</t>
  </si>
  <si>
    <t>Sesame Chicken</t>
  </si>
  <si>
    <t>Chicken Sambal</t>
  </si>
  <si>
    <t xml:space="preserve">Manchurian Chicken </t>
  </si>
  <si>
    <t>Sweet and Sour Beef</t>
  </si>
  <si>
    <t>Szechuan Beef</t>
  </si>
  <si>
    <t>Kung Pao Beef</t>
  </si>
  <si>
    <t>Black Bean Beef</t>
  </si>
  <si>
    <t>Shrimp Fried Rice</t>
  </si>
  <si>
    <t>Mixed Fried Rice</t>
  </si>
  <si>
    <t>Pineapple Fried Rice</t>
  </si>
  <si>
    <t>Total Revenue</t>
  </si>
  <si>
    <t>Conditional Summing</t>
  </si>
  <si>
    <t>Salesperson</t>
  </si>
  <si>
    <t>Sales Values</t>
  </si>
  <si>
    <t>Daniel Wilson</t>
  </si>
  <si>
    <t>George Wilson</t>
  </si>
  <si>
    <t>Thomas Wilson</t>
  </si>
  <si>
    <t>Harry Williams</t>
  </si>
  <si>
    <t>Mason Williams</t>
  </si>
  <si>
    <t>Andy Walsh</t>
  </si>
  <si>
    <t>Richard Tremblay</t>
  </si>
  <si>
    <t>James Thomas</t>
  </si>
  <si>
    <t>Charlie Taylor</t>
  </si>
  <si>
    <t>John Smith</t>
  </si>
  <si>
    <t>Kyle Smith</t>
  </si>
  <si>
    <t>Noah Smith</t>
  </si>
  <si>
    <t>Oliver Smith</t>
  </si>
  <si>
    <t>David Roy</t>
  </si>
  <si>
    <t>James Rodriguez</t>
  </si>
  <si>
    <t>William Roberts</t>
  </si>
  <si>
    <t>Callum O'Sullivan</t>
  </si>
  <si>
    <t>Commission Amount</t>
  </si>
  <si>
    <t>Total Commission</t>
  </si>
  <si>
    <t>Exam Scores (A)</t>
  </si>
  <si>
    <t>Weights</t>
  </si>
  <si>
    <t>Calculate Weighted Average Of Exam Scores</t>
  </si>
  <si>
    <t>Date</t>
  </si>
  <si>
    <t>Sales Value</t>
  </si>
  <si>
    <t>Egg Fried Rice</t>
  </si>
  <si>
    <t>AGGREGATE</t>
  </si>
  <si>
    <t>Product</t>
  </si>
  <si>
    <t>Sales</t>
  </si>
  <si>
    <t>A</t>
  </si>
  <si>
    <t>AVERAGE</t>
  </si>
  <si>
    <t>SUM</t>
  </si>
  <si>
    <t>B</t>
  </si>
  <si>
    <t>C</t>
  </si>
  <si>
    <t>D</t>
  </si>
  <si>
    <t>E</t>
  </si>
  <si>
    <t>F</t>
  </si>
  <si>
    <t>G</t>
  </si>
  <si>
    <t>H</t>
  </si>
  <si>
    <t>I</t>
  </si>
  <si>
    <t>Perform Calculations: AVERAGE &amp; SUM</t>
  </si>
  <si>
    <t>Ignore Errors</t>
  </si>
  <si>
    <t>Ignore Errors And Hidden Values</t>
  </si>
  <si>
    <t>Student Name</t>
  </si>
  <si>
    <t>Total Marks</t>
  </si>
  <si>
    <t>Rhys O'Ryan</t>
  </si>
  <si>
    <t>Damian O'Neill</t>
  </si>
  <si>
    <t>Connor O'Kelly</t>
  </si>
  <si>
    <t>Charlie O'Connor</t>
  </si>
  <si>
    <t>Joe O'Brien</t>
  </si>
  <si>
    <t>Jake Murphy</t>
  </si>
  <si>
    <t>Ethan Miller</t>
  </si>
  <si>
    <t>Michael Martin</t>
  </si>
  <si>
    <t>James Li</t>
  </si>
  <si>
    <t>Joseph Lee</t>
  </si>
  <si>
    <t>Robert Lam</t>
  </si>
  <si>
    <t>Jack Jones</t>
  </si>
  <si>
    <t>William Jones</t>
  </si>
  <si>
    <t>Rank</t>
  </si>
  <si>
    <t>Top 5</t>
  </si>
  <si>
    <t>Bottom 5</t>
  </si>
  <si>
    <t>Cranberry</t>
  </si>
  <si>
    <t>Cherry</t>
  </si>
  <si>
    <t>Banana</t>
  </si>
  <si>
    <t>Apple</t>
  </si>
  <si>
    <t>COUNTIF</t>
  </si>
  <si>
    <t>Count Cranberry in List</t>
  </si>
  <si>
    <t>Count Cherry + Banana in List</t>
  </si>
  <si>
    <t>COUNTIFS</t>
  </si>
  <si>
    <t>Count Votes</t>
  </si>
  <si>
    <t>Name</t>
  </si>
  <si>
    <t>Vote</t>
  </si>
  <si>
    <t>Yes</t>
  </si>
  <si>
    <t>No</t>
  </si>
  <si>
    <t>Voted Yes</t>
  </si>
  <si>
    <t>Voted No</t>
  </si>
  <si>
    <t>Didn't Vote</t>
  </si>
  <si>
    <t>Charlie</t>
  </si>
  <si>
    <t>John</t>
  </si>
  <si>
    <t>Kyle</t>
  </si>
  <si>
    <t>Noah</t>
  </si>
  <si>
    <t>Oliver</t>
  </si>
  <si>
    <t>David</t>
  </si>
  <si>
    <t>James</t>
  </si>
  <si>
    <t>William</t>
  </si>
  <si>
    <t>Callum</t>
  </si>
  <si>
    <t>Rhys</t>
  </si>
  <si>
    <t>Damian</t>
  </si>
  <si>
    <t>Connor</t>
  </si>
  <si>
    <t>Including Blank Cells</t>
  </si>
  <si>
    <t>Excluding Blank Cells</t>
  </si>
  <si>
    <t>Student</t>
  </si>
  <si>
    <t>Marks</t>
  </si>
  <si>
    <t>Jack</t>
  </si>
  <si>
    <t>Jacob</t>
  </si>
  <si>
    <t>COUNTIF/ COUNTIFS</t>
  </si>
  <si>
    <t>Data</t>
  </si>
  <si>
    <t>apples</t>
  </si>
  <si>
    <t>oranges</t>
  </si>
  <si>
    <t>peaches</t>
  </si>
  <si>
    <t>SUMIF/ SUMIFS</t>
  </si>
  <si>
    <t>Units Sold</t>
  </si>
  <si>
    <t>Fruits</t>
  </si>
  <si>
    <t>Apples</t>
  </si>
  <si>
    <t>Bananas</t>
  </si>
  <si>
    <t>Oranges</t>
  </si>
  <si>
    <t>Peaches</t>
  </si>
  <si>
    <t>Kiwis</t>
  </si>
  <si>
    <t>Count Blank/ Non-Blank Cells</t>
  </si>
  <si>
    <t>COUNTA</t>
  </si>
  <si>
    <t>COUNTBLANK</t>
  </si>
  <si>
    <t>Wheel Loaders</t>
  </si>
  <si>
    <t>Track Loaders</t>
  </si>
  <si>
    <t>Telehandlers</t>
  </si>
  <si>
    <t>loaders</t>
  </si>
  <si>
    <t>Off-Highway Trucks</t>
  </si>
  <si>
    <t>Articulated Trucks</t>
  </si>
  <si>
    <t>truck</t>
  </si>
  <si>
    <t>AVERAGEIF/ AVERAGEIFS</t>
  </si>
  <si>
    <t>Road Reclaimers</t>
  </si>
  <si>
    <t>Pipelayers</t>
  </si>
  <si>
    <t>Cold Planers</t>
  </si>
  <si>
    <t>Backhoe Loaders</t>
  </si>
  <si>
    <t>Drills</t>
  </si>
  <si>
    <t>Draglines</t>
  </si>
  <si>
    <t>Average of all Sales Value below 10K</t>
  </si>
  <si>
    <t>Direct</t>
  </si>
  <si>
    <t>Lower Limit</t>
  </si>
  <si>
    <t>Upper Limit</t>
  </si>
  <si>
    <t>Total Number Of Apples Sold</t>
  </si>
  <si>
    <t>Complex Example #1</t>
  </si>
  <si>
    <t>AVERAGEIFS</t>
  </si>
  <si>
    <t>Criteria:</t>
  </si>
  <si>
    <t>List Of Holidays</t>
  </si>
  <si>
    <t>1&gt;</t>
  </si>
  <si>
    <t>Convert Farenheit To Celcius</t>
  </si>
  <si>
    <t>2&gt;</t>
  </si>
  <si>
    <t>Time between 9:00 &amp; 21:00</t>
  </si>
  <si>
    <t>3&gt;</t>
  </si>
  <si>
    <t>Needs to be a Weekday</t>
  </si>
  <si>
    <t>4&gt;</t>
  </si>
  <si>
    <t>Cannot Be A Holiday From The List Of Holidays</t>
  </si>
  <si>
    <t>Time</t>
  </si>
  <si>
    <t>TEMP °F</t>
  </si>
  <si>
    <t>WEEKDAY</t>
  </si>
  <si>
    <t>IF HOLIDAY</t>
  </si>
  <si>
    <t>48 °F</t>
  </si>
  <si>
    <t>47 °F</t>
  </si>
  <si>
    <t>46 °F</t>
  </si>
  <si>
    <t>45 °F</t>
  </si>
  <si>
    <t>43 °F</t>
  </si>
  <si>
    <t>41 °F</t>
  </si>
  <si>
    <t>37 °F</t>
  </si>
  <si>
    <t>36 °F</t>
  </si>
  <si>
    <t>34 °F</t>
  </si>
  <si>
    <t>32 °F</t>
  </si>
  <si>
    <t>30 °F</t>
  </si>
  <si>
    <t>28 °F</t>
  </si>
  <si>
    <t>27 °F</t>
  </si>
  <si>
    <t>39 °F</t>
  </si>
  <si>
    <t>38 °F</t>
  </si>
  <si>
    <t>50 °F</t>
  </si>
  <si>
    <t>52 °F</t>
  </si>
  <si>
    <t>54 °F</t>
  </si>
  <si>
    <t>55 °F</t>
  </si>
  <si>
    <t>25 °F</t>
  </si>
  <si>
    <t>23 °F</t>
  </si>
  <si>
    <t>Sales on 7/15/2024</t>
  </si>
  <si>
    <t>Sales on 7/16/2024</t>
  </si>
  <si>
    <t>Quantity Sold</t>
  </si>
  <si>
    <t>Count Sales Above a Threshold</t>
  </si>
  <si>
    <t>Chicken Wings</t>
  </si>
  <si>
    <t>Chapter 1: Data Analysis Functions</t>
  </si>
  <si>
    <r>
      <rPr>
        <b/>
        <sz val="14"/>
        <color theme="1"/>
        <rFont val="Segoe UI"/>
        <family val="2"/>
      </rPr>
      <t>SUMPRODUCT Function</t>
    </r>
    <r>
      <rPr>
        <sz val="14"/>
        <color theme="1"/>
        <rFont val="Segoe UI"/>
        <family val="2"/>
      </rPr>
      <t xml:space="preserve">
The SUMPRODUCT function in Excel multiplies corresponding elements in the given arrays or ranges and then sums up those products. It is particularly useful for performing conditional summing and advanced calculations involving multiple criteria.
Syntax:
</t>
    </r>
    <r>
      <rPr>
        <sz val="14"/>
        <color rgb="FFFF0000"/>
        <rFont val="Segoe UI"/>
        <family val="2"/>
      </rPr>
      <t>SUMPRODUCT(array1, [array2], [array3], ...)</t>
    </r>
    <r>
      <rPr>
        <sz val="14"/>
        <color theme="1"/>
        <rFont val="Segoe UI"/>
        <family val="2"/>
      </rPr>
      <t xml:space="preserve">
•	array1, array2, array3, ...: These are the arrays or ranges you want to multiply and then sum.
Example:
</t>
    </r>
    <r>
      <rPr>
        <sz val="14"/>
        <color rgb="FFFF0000"/>
        <rFont val="Segoe UI"/>
        <family val="2"/>
      </rPr>
      <t>=SUMPRODUCT(A1:A3, B1:B3)</t>
    </r>
    <r>
      <rPr>
        <sz val="14"/>
        <color theme="1"/>
        <rFont val="Segoe UI"/>
        <family val="2"/>
      </rPr>
      <t xml:space="preserve">
If A1:A3 contains {1, 2, 3} and B1:B3 contains {4, 5, 6}, the result will be (1*4) + (2*5) + (3*6) = 4 + 10 + 18 = 32.
</t>
    </r>
    <r>
      <rPr>
        <b/>
        <sz val="14"/>
        <color theme="1"/>
        <rFont val="Segoe UI"/>
        <family val="2"/>
      </rPr>
      <t>AGGREGATE Function</t>
    </r>
    <r>
      <rPr>
        <sz val="14"/>
        <color theme="1"/>
        <rFont val="Segoe UI"/>
        <family val="2"/>
      </rPr>
      <t xml:space="preserve">
The AGGREGATE function returns an aggregate calculation (such as AVERAGE, COUNT, MAX, etc.) for a list or database, with the ability to ignore hidden rows, errors, and other specific conditions.
Syntax:
</t>
    </r>
    <r>
      <rPr>
        <sz val="14"/>
        <color rgb="FFFF0000"/>
        <rFont val="Segoe UI"/>
        <family val="2"/>
      </rPr>
      <t>AGGREGATE(function_num, options, ref1, [ref2], ...)</t>
    </r>
    <r>
      <rPr>
        <sz val="14"/>
        <color theme="1"/>
        <rFont val="Segoe UI"/>
        <family val="2"/>
      </rPr>
      <t xml:space="preserve">
•	function_num: A number that specifies which function to use (e.g., 1 for AVERAGE, 2 for COUNT, 4 for MAX).
•	options: A number that specifies what to ignore (e.g., 1 for ignoring hidden rows, 2 for ignoring errors).
•	ref1, ref2, ...: The ranges or references to aggregate.
Example:
</t>
    </r>
    <r>
      <rPr>
        <sz val="14"/>
        <color rgb="FFFF0000"/>
        <rFont val="Segoe UI"/>
        <family val="2"/>
      </rPr>
      <t>=AGGREGATE(1, 4, A1:A10)</t>
    </r>
    <r>
      <rPr>
        <sz val="14"/>
        <color theme="1"/>
        <rFont val="Segoe UI"/>
        <family val="2"/>
      </rPr>
      <t xml:space="preserve">
This calculates the average of the values in A1:A10, ignoring any values that result in errors.
</t>
    </r>
    <r>
      <rPr>
        <b/>
        <sz val="14"/>
        <color theme="1"/>
        <rFont val="Segoe UI"/>
        <family val="2"/>
      </rPr>
      <t>LARGE Function</t>
    </r>
    <r>
      <rPr>
        <sz val="14"/>
        <color theme="1"/>
        <rFont val="Segoe UI"/>
        <family val="2"/>
      </rPr>
      <t xml:space="preserve">
The LARGE function returns the k-th largest value in a data set. It is useful for finding the highest values in a range, such as the top 5 scores or sales figures.
Syntax:
</t>
    </r>
    <r>
      <rPr>
        <sz val="14"/>
        <color rgb="FFFF0000"/>
        <rFont val="Segoe UI"/>
        <family val="2"/>
      </rPr>
      <t>LARGE(array, k)</t>
    </r>
    <r>
      <rPr>
        <sz val="14"/>
        <color theme="1"/>
        <rFont val="Segoe UI"/>
        <family val="2"/>
      </rPr>
      <t xml:space="preserve">
•	array: The array or range of data.
•	k: The position (from the largest) in the array.
Example:
</t>
    </r>
    <r>
      <rPr>
        <sz val="14"/>
        <color rgb="FFFF0000"/>
        <rFont val="Segoe UI"/>
        <family val="2"/>
      </rPr>
      <t>=LARGE(A1:A10, 2)</t>
    </r>
    <r>
      <rPr>
        <sz val="14"/>
        <color theme="1"/>
        <rFont val="Segoe UI"/>
        <family val="2"/>
      </rPr>
      <t xml:space="preserve">
If A1:A10 contains {1, 3, 5, 7, 9, 2, 4, 6, 8, 10}, this function will return 9, the second largest number in the range.
</t>
    </r>
    <r>
      <rPr>
        <b/>
        <sz val="14"/>
        <color theme="1"/>
        <rFont val="Segoe UI"/>
        <family val="2"/>
      </rPr>
      <t>SMALL Function</t>
    </r>
    <r>
      <rPr>
        <sz val="14"/>
        <color theme="1"/>
        <rFont val="Segoe UI"/>
        <family val="2"/>
      </rPr>
      <t xml:space="preserve">
The SMALL function returns the k-th smallest value in a data set. It is useful for finding the lowest values in a range, such as the lowest 5 prices or scores.
Syntax:
</t>
    </r>
    <r>
      <rPr>
        <sz val="14"/>
        <color rgb="FFFF0000"/>
        <rFont val="Segoe UI"/>
        <family val="2"/>
      </rPr>
      <t>SMALL(array, k)</t>
    </r>
    <r>
      <rPr>
        <sz val="14"/>
        <color theme="1"/>
        <rFont val="Segoe UI"/>
        <family val="2"/>
      </rPr>
      <t xml:space="preserve">
•	array: The array or range of data.
•	k: The position (from the smallest) in the array.
Example:
</t>
    </r>
    <r>
      <rPr>
        <sz val="14"/>
        <color rgb="FFFF0000"/>
        <rFont val="Segoe UI"/>
        <family val="2"/>
      </rPr>
      <t>=SMALL(A1:A10, 2)</t>
    </r>
    <r>
      <rPr>
        <sz val="14"/>
        <color theme="1"/>
        <rFont val="Segoe UI"/>
        <family val="2"/>
      </rPr>
      <t xml:space="preserve">
If A1:A10 contains {1, 3, 5, 7, 9, 2, 4, 6, 8, 10}, this function will return 2, the second smallest number in the range.</t>
    </r>
  </si>
  <si>
    <t>Total Commission Paid to Salespeople with Sales over 10K</t>
  </si>
  <si>
    <t>Weighted Average</t>
  </si>
  <si>
    <t>Calculate Total Commission Paid based on a Sales Threshold</t>
  </si>
  <si>
    <t>Calculate Total Revenue using a Single Formula</t>
  </si>
  <si>
    <t>Conditional Counting</t>
  </si>
  <si>
    <t>Total Count</t>
  </si>
  <si>
    <t>Count the # of times "Chicken Wings" were sold over 100 units</t>
  </si>
  <si>
    <t>LARGE &amp; SMALL</t>
  </si>
  <si>
    <t>Top 5 Students using LARGE</t>
  </si>
  <si>
    <t>Bottom 5 Students using SMALL</t>
  </si>
  <si>
    <t>Chapter 2: Conditional Aggregation Functions</t>
  </si>
  <si>
    <r>
      <rPr>
        <b/>
        <sz val="14"/>
        <color theme="1"/>
        <rFont val="Segoe UI"/>
        <family val="2"/>
      </rPr>
      <t xml:space="preserve">COUNTIF / COUNTIFS Functions
COUNTIF Function
</t>
    </r>
    <r>
      <rPr>
        <sz val="14"/>
        <color theme="1"/>
        <rFont val="Segoe UI"/>
        <family val="2"/>
      </rPr>
      <t xml:space="preserve">The COUNTIF function counts the number of cells that meet a single criterion.
Syntax: </t>
    </r>
    <r>
      <rPr>
        <sz val="14"/>
        <color rgb="FFFF0000"/>
        <rFont val="Segoe UI"/>
        <family val="2"/>
      </rPr>
      <t>COUNTIF(range, criteria)</t>
    </r>
    <r>
      <rPr>
        <sz val="14"/>
        <color theme="1"/>
        <rFont val="Segoe UI"/>
        <family val="2"/>
      </rPr>
      <t xml:space="preserve">
•	range: The range of cells to count.
•	criteria: The condition that each cell in the range must meet.
Example: </t>
    </r>
    <r>
      <rPr>
        <sz val="14"/>
        <color rgb="FFFF0000"/>
        <rFont val="Segoe UI"/>
        <family val="2"/>
      </rPr>
      <t>=COUNTIF(A1:A10, "&gt;5")</t>
    </r>
    <r>
      <rPr>
        <sz val="14"/>
        <color theme="1"/>
        <rFont val="Segoe UI"/>
        <family val="2"/>
      </rPr>
      <t xml:space="preserve">
Counts the number of cells in the range A1:A10 that are greater than 5.
</t>
    </r>
    <r>
      <rPr>
        <b/>
        <sz val="14"/>
        <color theme="1"/>
        <rFont val="Segoe UI"/>
        <family val="2"/>
      </rPr>
      <t>COUNTIFS Function</t>
    </r>
    <r>
      <rPr>
        <sz val="14"/>
        <color theme="1"/>
        <rFont val="Segoe UI"/>
        <family val="2"/>
      </rPr>
      <t xml:space="preserve">
The COUNTIFS function counts the number of cells that meet multiple criteria.
Syntax: </t>
    </r>
    <r>
      <rPr>
        <sz val="14"/>
        <color rgb="FFFF0000"/>
        <rFont val="Segoe UI"/>
        <family val="2"/>
      </rPr>
      <t>COUNTIFS(criteria_range1, criteria1, [criteria_range2, criteria2], ...)</t>
    </r>
    <r>
      <rPr>
        <sz val="14"/>
        <color theme="1"/>
        <rFont val="Segoe UI"/>
        <family val="2"/>
      </rPr>
      <t xml:space="preserve">
•	criteria_range1: The first range of cells to evaluate.
•	criteria1: The condition that cells in criteria_range1 must meet.
•	criteria_range2, criteria2, ...: Additional ranges and criteria.
Example: </t>
    </r>
    <r>
      <rPr>
        <sz val="14"/>
        <color rgb="FFFF0000"/>
        <rFont val="Segoe UI"/>
        <family val="2"/>
      </rPr>
      <t>=COUNTIFS(A1:A10, "&gt;5", B1:B10, "&lt;10")</t>
    </r>
    <r>
      <rPr>
        <sz val="14"/>
        <color theme="1"/>
        <rFont val="Segoe UI"/>
        <family val="2"/>
      </rPr>
      <t xml:space="preserve">
Counts the number of cells where the values in A1:A10 are greater than 5 and the corresponding values in B1:B10 are less than 10.
</t>
    </r>
    <r>
      <rPr>
        <b/>
        <sz val="14"/>
        <color theme="1"/>
        <rFont val="Segoe UI"/>
        <family val="2"/>
      </rPr>
      <t xml:space="preserve">SUMIF / SUMIFS Functions
SUMIF Function
</t>
    </r>
    <r>
      <rPr>
        <sz val="14"/>
        <color theme="1"/>
        <rFont val="Segoe UI"/>
        <family val="2"/>
      </rPr>
      <t xml:space="preserve">The SUMIF function adds the values in a range that meet a single criterion.
Syntax: </t>
    </r>
    <r>
      <rPr>
        <sz val="14"/>
        <color rgb="FFFF0000"/>
        <rFont val="Segoe UI"/>
        <family val="2"/>
      </rPr>
      <t>SUMIF(range, criteria, [sum_range])</t>
    </r>
    <r>
      <rPr>
        <sz val="14"/>
        <color theme="1"/>
        <rFont val="Segoe UI"/>
        <family val="2"/>
      </rPr>
      <t xml:space="preserve">
•	range: The range of cells to evaluate.
•	criteria: The condition that each cell in the range must meet.
•	sum_range (optional): The range of cells to sum. If omitted, Excel sums the cells in range.
Example: </t>
    </r>
    <r>
      <rPr>
        <sz val="14"/>
        <color rgb="FFFF0000"/>
        <rFont val="Segoe UI"/>
        <family val="2"/>
      </rPr>
      <t>=SUMIF(A1:A10, "&gt;5", B1:B10)</t>
    </r>
    <r>
      <rPr>
        <sz val="14"/>
        <color theme="1"/>
        <rFont val="Segoe UI"/>
        <family val="2"/>
      </rPr>
      <t xml:space="preserve">
Sums the values in B1:B10 where the corresponding values in A1:A10 are greater than 5.
</t>
    </r>
    <r>
      <rPr>
        <b/>
        <sz val="14"/>
        <color theme="1"/>
        <rFont val="Segoe UI"/>
        <family val="2"/>
      </rPr>
      <t>SUMIFS Function</t>
    </r>
    <r>
      <rPr>
        <sz val="14"/>
        <color theme="1"/>
        <rFont val="Segoe UI"/>
        <family val="2"/>
      </rPr>
      <t xml:space="preserve">
The SUMIFS function adds the values in a range that meet multiple criteria.
Syntax: </t>
    </r>
    <r>
      <rPr>
        <sz val="14"/>
        <color rgb="FFFF0000"/>
        <rFont val="Segoe UI"/>
        <family val="2"/>
      </rPr>
      <t xml:space="preserve">SUMIFS(sum_range, criteria_range1, criteria1, [criteria_range2, criteria2], ...)
</t>
    </r>
    <r>
      <rPr>
        <sz val="14"/>
        <color theme="1"/>
        <rFont val="Segoe UI"/>
        <family val="2"/>
      </rPr>
      <t xml:space="preserve">•	sum_range: The range of cells to sum.
•	criteria_range1: The first range of cells to evaluate.
•	criteria1: The condition that cells in criteria_range1 must meet.
•	criteria_range2, criteria2, ...: Additional ranges and criteria.
Example: </t>
    </r>
    <r>
      <rPr>
        <sz val="14"/>
        <color rgb="FFFF0000"/>
        <rFont val="Segoe UI"/>
        <family val="2"/>
      </rPr>
      <t>=SUMIFS(B1:B10, A1:A10, "&gt;5", C1:C10, "&lt;10")</t>
    </r>
    <r>
      <rPr>
        <sz val="14"/>
        <color theme="1"/>
        <rFont val="Segoe UI"/>
        <family val="2"/>
      </rPr>
      <t xml:space="preserve">
Sums the values in B1:B10 where the values in A1:A10 are greater than 5 and the corresponding values in C1:C10 are less than 10.
</t>
    </r>
    <r>
      <rPr>
        <b/>
        <sz val="14"/>
        <color theme="1"/>
        <rFont val="Segoe UI"/>
        <family val="2"/>
      </rPr>
      <t xml:space="preserve">AVERAGEIF / AVERAGEIFS Functions
AVERAGEIF Function
</t>
    </r>
    <r>
      <rPr>
        <sz val="14"/>
        <color theme="1"/>
        <rFont val="Segoe UI"/>
        <family val="2"/>
      </rPr>
      <t xml:space="preserve">The AVERAGEIF function calculates the average of the values in a range that meet a single criterion.
Syntax: </t>
    </r>
    <r>
      <rPr>
        <sz val="14"/>
        <color rgb="FFFF0000"/>
        <rFont val="Segoe UI"/>
        <family val="2"/>
      </rPr>
      <t xml:space="preserve">AVERAGEIF(range, criteria, [average_range])
</t>
    </r>
    <r>
      <rPr>
        <sz val="14"/>
        <color theme="1"/>
        <rFont val="Segoe UI"/>
        <family val="2"/>
      </rPr>
      <t xml:space="preserve">•	range: The range of cells to evaluate.
•	criteria: The condition that each cell in the range must meet.
•	average_range (optional): The range of cells to average. If omitted, Excel averages the cells in range.
Example: </t>
    </r>
    <r>
      <rPr>
        <sz val="14"/>
        <color rgb="FFFF0000"/>
        <rFont val="Segoe UI"/>
        <family val="2"/>
      </rPr>
      <t xml:space="preserve">=AVERAGEIF(A1:A10, "&gt;5", B1:B10)
</t>
    </r>
    <r>
      <rPr>
        <sz val="14"/>
        <color theme="1"/>
        <rFont val="Segoe UI"/>
        <family val="2"/>
      </rPr>
      <t xml:space="preserve">Calculates the average of the values in B1:B10 where the corresponding values in A1:A10 are greater than 5.
</t>
    </r>
    <r>
      <rPr>
        <b/>
        <sz val="14"/>
        <color theme="1"/>
        <rFont val="Segoe UI"/>
        <family val="2"/>
      </rPr>
      <t xml:space="preserve">AVERAGEIFS Function
</t>
    </r>
    <r>
      <rPr>
        <sz val="14"/>
        <color theme="1"/>
        <rFont val="Segoe UI"/>
        <family val="2"/>
      </rPr>
      <t xml:space="preserve">The AVERAGEIFS function calculates the average of the values in a range that meet multiple criteria.
Syntax: </t>
    </r>
    <r>
      <rPr>
        <sz val="14"/>
        <color rgb="FFFF0000"/>
        <rFont val="Segoe UI"/>
        <family val="2"/>
      </rPr>
      <t>AVERAGEIFS(average_range, criteria_range1, criteria1, [criteria_range2, criteria2], ...)</t>
    </r>
    <r>
      <rPr>
        <sz val="14"/>
        <color theme="1"/>
        <rFont val="Segoe UI"/>
        <family val="2"/>
      </rPr>
      <t xml:space="preserve">
•	average_range: The range of cells to average.
•	criteria_range1: The first range of cells to evaluate.
•	criteria1: The condition that cells in criteria_range1 must meet.
•	criteria_range2, criteria2, ...: Additional ranges and criteria.
Example:</t>
    </r>
    <r>
      <rPr>
        <sz val="14"/>
        <color rgb="FFFF0000"/>
        <rFont val="Segoe UI"/>
        <family val="2"/>
      </rPr>
      <t xml:space="preserve"> =AVERAGEIFS(B1:B10, A1:A10, "&gt;5", C1:C10, "&lt;10")</t>
    </r>
    <r>
      <rPr>
        <sz val="14"/>
        <color theme="1"/>
        <rFont val="Segoe UI"/>
        <family val="2"/>
      </rPr>
      <t xml:space="preserve">
Calculates the average of the values in B1:B10 where the values in A1:A10 are greater than 5 and the corresponding values in C1:C10 are less than 10.
</t>
    </r>
    <r>
      <rPr>
        <b/>
        <sz val="14"/>
        <color theme="1"/>
        <rFont val="Segoe UI"/>
        <family val="2"/>
      </rPr>
      <t xml:space="preserve">MAXIFS / MINIFS Functions
MAXIFS Function
</t>
    </r>
    <r>
      <rPr>
        <sz val="14"/>
        <color theme="1"/>
        <rFont val="Segoe UI"/>
        <family val="2"/>
      </rPr>
      <t xml:space="preserve">The MAXIFS function returns the maximum value in a range that meets multiple criteria.
Syntax: </t>
    </r>
    <r>
      <rPr>
        <sz val="14"/>
        <color rgb="FFFF0000"/>
        <rFont val="Segoe UI"/>
        <family val="2"/>
      </rPr>
      <t>MAXIFS(max_range, criteria_range1, criteria1, [criteria_range2, criteria2], ...)</t>
    </r>
    <r>
      <rPr>
        <sz val="14"/>
        <color theme="1"/>
        <rFont val="Segoe UI"/>
        <family val="2"/>
      </rPr>
      <t xml:space="preserve">
•	max_range: The range of cells to find the maximum value.
•	criteria_range1: The first range of cells to evaluate.
•	criteria1: The condition that cells in criteria_range1 must meet.
•	criteria_range2, criteria2, ...: Additional ranges and criteria.
Example: </t>
    </r>
    <r>
      <rPr>
        <sz val="14"/>
        <color rgb="FFFF0000"/>
        <rFont val="Segoe UI"/>
        <family val="2"/>
      </rPr>
      <t>=MAXIFS(B1:B10, A1:A10, "&gt;5", C1:C10, "&lt;10")</t>
    </r>
    <r>
      <rPr>
        <sz val="14"/>
        <color theme="1"/>
        <rFont val="Segoe UI"/>
        <family val="2"/>
      </rPr>
      <t xml:space="preserve">
Returns the maximum value in B1:B10 where the values in A1:A10 are greater than 5 and the corresponding values in C1:C10 are less than 10.
</t>
    </r>
    <r>
      <rPr>
        <b/>
        <sz val="14"/>
        <color theme="1"/>
        <rFont val="Segoe UI"/>
        <family val="2"/>
      </rPr>
      <t>MINIFS Function</t>
    </r>
    <r>
      <rPr>
        <sz val="14"/>
        <color theme="1"/>
        <rFont val="Segoe UI"/>
        <family val="2"/>
      </rPr>
      <t xml:space="preserve">
The MINIFS function returns the minimum value in a range that meets multiple criteria.
Syntax: </t>
    </r>
    <r>
      <rPr>
        <sz val="14"/>
        <color rgb="FFFF0000"/>
        <rFont val="Segoe UI"/>
        <family val="2"/>
      </rPr>
      <t>MINIFS(min_range, criteria_range1, criteria1, [criteria_range2, criteria2], ...)</t>
    </r>
    <r>
      <rPr>
        <sz val="14"/>
        <color theme="1"/>
        <rFont val="Segoe UI"/>
        <family val="2"/>
      </rPr>
      <t xml:space="preserve">
•	min_range: The range of cells to find the minimum value.
•	criteria_range1: The first range of cells to evaluate.
•	criteria1: The condition that cells in criteria_range1 must meet.
•	criteria_range2, criteria2, ...: Additional ranges and criteria.
Example: </t>
    </r>
    <r>
      <rPr>
        <sz val="14"/>
        <color rgb="FFFF0000"/>
        <rFont val="Segoe UI"/>
        <family val="2"/>
      </rPr>
      <t>=MINIFS(B1:B10, A1:A10, "&gt;5", C1:C10, "&lt;10")</t>
    </r>
    <r>
      <rPr>
        <sz val="14"/>
        <color theme="1"/>
        <rFont val="Segoe UI"/>
        <family val="2"/>
      </rPr>
      <t xml:space="preserve">
Returns the minimum value in B1:B10 where the values in A1:A10 are greater than 5 and the corresponding values in C1:C10 are less than 10.
</t>
    </r>
  </si>
  <si>
    <t>Count all Sales over 5k</t>
  </si>
  <si>
    <t>Count all Names Except "Ethan Miller"</t>
  </si>
  <si>
    <t>Millie Symonds</t>
  </si>
  <si>
    <t>Count all Sales made by Ethan Miller over 5K</t>
  </si>
  <si>
    <t>Maggie</t>
  </si>
  <si>
    <t>Kate</t>
  </si>
  <si>
    <t>Silver</t>
  </si>
  <si>
    <t>Count number of Blank Cells</t>
  </si>
  <si>
    <t xml:space="preserve">Count number of cells containing Any Text </t>
  </si>
  <si>
    <t>Count all Scores between a Certain Range</t>
  </si>
  <si>
    <t>Count all Students that scored between 60 &amp; 95</t>
  </si>
  <si>
    <t>Total Number of all Fruits Sold ending in "*es"</t>
  </si>
  <si>
    <t>Total Number of all Fruits Sold ending in "*es" with 7 letters</t>
  </si>
  <si>
    <t>Total Units Sold of Kiwis + Bananas</t>
  </si>
  <si>
    <t>Total Oranges Sold with Units &gt; 25</t>
  </si>
  <si>
    <t>Average of all Products containing the word "loaders"</t>
  </si>
  <si>
    <t>Average of all Products not containing "loaders"</t>
  </si>
  <si>
    <t>Average of all Products containing "truck" after 4/1/2025</t>
  </si>
  <si>
    <t>Cell Reference</t>
  </si>
  <si>
    <t>TEMP °C</t>
  </si>
  <si>
    <t>SHOVEL</t>
  </si>
  <si>
    <t>BOSTON</t>
  </si>
  <si>
    <t>MAXIFS</t>
  </si>
  <si>
    <t>MINIFS</t>
  </si>
  <si>
    <t>Forest Machines</t>
  </si>
  <si>
    <t>Boston</t>
  </si>
  <si>
    <t>Motor Graders</t>
  </si>
  <si>
    <t>Philadelphia</t>
  </si>
  <si>
    <t>Hydraulic Mining Shovels</t>
  </si>
  <si>
    <t>New York</t>
  </si>
  <si>
    <t>Electric Rope Shovels</t>
  </si>
  <si>
    <t>Excavators</t>
  </si>
  <si>
    <t>Calculate Average Temperature in Celcius during Working Hours</t>
  </si>
  <si>
    <t>Average Temperature in °C</t>
  </si>
  <si>
    <t>Region</t>
  </si>
  <si>
    <t>SUMIFS</t>
  </si>
  <si>
    <t>Complex Example #2</t>
  </si>
  <si>
    <t>Calculate Total Sales based on the below criteria</t>
  </si>
  <si>
    <t>Dates Between</t>
  </si>
  <si>
    <t>Product Containing</t>
  </si>
  <si>
    <t>Sales Value Between</t>
  </si>
  <si>
    <t>Total Sales</t>
  </si>
  <si>
    <t>MAXIFS/MINIFS</t>
  </si>
  <si>
    <t>Find Maximum/Minimum Value based on criteria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</si>
</sst>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6" formatCode="&quot;$&quot;#,##0_);[Red]\(&quot;$&quot;#,##0\)"/>
    <numFmt numFmtId="8" formatCode="&quot;$&quot;#,##0.00_);[Red]\(&quot;$&quot;#,##0.00\)"/>
    <numFmt numFmtId="164" formatCode="&quot;$&quot;#,##0"/>
    <numFmt numFmtId="165" formatCode="0.0\ &quot;°C&quot;"/>
    <numFmt numFmtId="166" formatCode="m/d/yy"/>
    <numFmt numFmtId="167" formatCode="&quot;$&quot;#,##0;[Red]\-&quot;$&quot;#,##0"/>
  </numFmts>
  <fonts count="26" x14ac:knownFonts="1">
    <font>
      <sz val="11"/>
      <color theme="1"/>
      <name val="Calibri"/>
      <family val="2"/>
      <scheme val="minor"/>
    </font>
    <font>
      <sz val="11"/>
      <color theme="1"/>
      <name val="Calibri"/>
      <family val="2"/>
      <scheme val="minor"/>
    </font>
    <font>
      <sz val="72"/>
      <color theme="0"/>
      <name val="Calibri Light"/>
      <family val="2"/>
      <scheme val="major"/>
    </font>
    <font>
      <sz val="54"/>
      <color theme="0"/>
      <name val="Segoe UI"/>
      <family val="2"/>
    </font>
    <font>
      <sz val="17"/>
      <color theme="0"/>
      <name val="Calibri"/>
      <family val="2"/>
      <scheme val="minor"/>
    </font>
    <font>
      <sz val="11"/>
      <color rgb="FF0B744D"/>
      <name val="Calibri"/>
      <family val="2"/>
      <scheme val="minor"/>
    </font>
    <font>
      <sz val="11"/>
      <color theme="9" tint="-0.499984740745262"/>
      <name val="Calibri"/>
      <family val="2"/>
      <scheme val="minor"/>
    </font>
    <font>
      <sz val="26"/>
      <color theme="0"/>
      <name val="Segoe UI"/>
      <family val="2"/>
    </font>
    <font>
      <u/>
      <sz val="11"/>
      <color theme="10"/>
      <name val="Calibri"/>
      <family val="2"/>
      <scheme val="minor"/>
    </font>
    <font>
      <u/>
      <sz val="12"/>
      <color theme="10"/>
      <name val="Calibri"/>
      <family val="2"/>
      <scheme val="minor"/>
    </font>
    <font>
      <sz val="43"/>
      <color theme="0"/>
      <name val="Segoe UI"/>
      <family val="2"/>
    </font>
    <font>
      <b/>
      <sz val="15"/>
      <color theme="3"/>
      <name val="Calibri"/>
      <family val="2"/>
      <scheme val="minor"/>
    </font>
    <font>
      <b/>
      <sz val="13"/>
      <color theme="3"/>
      <name val="Calibri"/>
      <family val="2"/>
      <scheme val="minor"/>
    </font>
    <font>
      <b/>
      <sz val="11"/>
      <color theme="3"/>
      <name val="Calibri"/>
      <family val="2"/>
      <scheme val="minor"/>
    </font>
    <font>
      <b/>
      <sz val="11"/>
      <color rgb="FF3F3F3F"/>
      <name val="Calibri"/>
      <family val="2"/>
      <scheme val="minor"/>
    </font>
    <font>
      <b/>
      <sz val="11"/>
      <color rgb="FFFA7D00"/>
      <name val="Calibri"/>
      <family val="2"/>
      <scheme val="minor"/>
    </font>
    <font>
      <b/>
      <sz val="11"/>
      <color theme="1"/>
      <name val="Calibri"/>
      <family val="2"/>
      <scheme val="minor"/>
    </font>
    <font>
      <sz val="14"/>
      <color theme="1"/>
      <name val="Segoe UI"/>
      <family val="2"/>
    </font>
    <font>
      <b/>
      <sz val="14"/>
      <color theme="1"/>
      <name val="Segoe UI"/>
      <family val="2"/>
    </font>
    <font>
      <sz val="14"/>
      <color rgb="FFFF0000"/>
      <name val="Segoe UI"/>
      <family val="2"/>
    </font>
    <font>
      <b/>
      <sz val="12"/>
      <color theme="1"/>
      <name val="Calibri"/>
      <family val="2"/>
      <scheme val="minor"/>
    </font>
    <font>
      <b/>
      <i/>
      <sz val="11"/>
      <color theme="1"/>
      <name val="Calibri"/>
      <family val="2"/>
      <scheme val="minor"/>
    </font>
    <font>
      <b/>
      <sz val="12"/>
      <name val="Calibri"/>
      <family val="2"/>
      <scheme val="minor"/>
    </font>
    <font>
      <b/>
      <sz val="11"/>
      <color theme="0"/>
      <name val="Segoe UI Light"/>
      <family val="2"/>
    </font>
    <font>
      <b/>
      <sz val="14"/>
      <color theme="1"/>
      <name val="Calibri"/>
      <family val="2"/>
      <scheme val="minor"/>
    </font>
    <font>
      <i/>
      <sz val="11"/>
      <color theme="1"/>
      <name val="Calibri"/>
      <family val="2"/>
      <scheme val="minor"/>
    </font>
  </fonts>
  <fills count="7">
    <fill>
      <patternFill patternType="none"/>
    </fill>
    <fill>
      <patternFill patternType="gray125"/>
    </fill>
    <fill>
      <patternFill patternType="solid">
        <fgColor rgb="FF217346"/>
        <bgColor indexed="64"/>
      </patternFill>
    </fill>
    <fill>
      <patternFill patternType="solid">
        <fgColor theme="0"/>
        <bgColor indexed="64"/>
      </patternFill>
    </fill>
    <fill>
      <patternFill patternType="solid">
        <fgColor rgb="FFF2F2F2"/>
      </patternFill>
    </fill>
    <fill>
      <patternFill patternType="solid">
        <fgColor theme="0" tint="-4.9989318521683403E-2"/>
        <bgColor indexed="64"/>
      </patternFill>
    </fill>
    <fill>
      <patternFill patternType="solid">
        <fgColor rgb="FF227447"/>
        <bgColor theme="9"/>
      </patternFill>
    </fill>
  </fills>
  <borders count="30">
    <border>
      <left/>
      <right/>
      <top/>
      <bottom/>
      <diagonal/>
    </border>
    <border>
      <left style="thin">
        <color theme="4" tint="-0.499984740745262"/>
      </left>
      <right/>
      <top style="thin">
        <color theme="4" tint="-0.499984740745262"/>
      </top>
      <bottom/>
      <diagonal/>
    </border>
    <border>
      <left/>
      <right/>
      <top style="thin">
        <color theme="4" tint="-0.499984740745262"/>
      </top>
      <bottom/>
      <diagonal/>
    </border>
    <border>
      <left/>
      <right style="thin">
        <color theme="4" tint="-0.499984740745262"/>
      </right>
      <top style="thin">
        <color theme="4" tint="-0.499984740745262"/>
      </top>
      <bottom/>
      <diagonal/>
    </border>
    <border>
      <left style="thin">
        <color theme="4" tint="-0.499984740745262"/>
      </left>
      <right/>
      <top/>
      <bottom/>
      <diagonal/>
    </border>
    <border>
      <left/>
      <right style="thin">
        <color theme="4" tint="-0.499984740745262"/>
      </right>
      <top/>
      <bottom/>
      <diagonal/>
    </border>
    <border>
      <left style="thin">
        <color theme="4" tint="-0.499984740745262"/>
      </left>
      <right/>
      <top/>
      <bottom style="thin">
        <color theme="4" tint="-0.499984740745262"/>
      </bottom>
      <diagonal/>
    </border>
    <border>
      <left/>
      <right/>
      <top/>
      <bottom style="thin">
        <color theme="4" tint="-0.499984740745262"/>
      </bottom>
      <diagonal/>
    </border>
    <border>
      <left/>
      <right style="thin">
        <color theme="4" tint="-0.499984740745262"/>
      </right>
      <top/>
      <bottom style="thin">
        <color theme="4" tint="-0.499984740745262"/>
      </bottom>
      <diagonal/>
    </border>
    <border>
      <left/>
      <right/>
      <top/>
      <bottom style="medium">
        <color auto="1"/>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theme="1"/>
      </top>
      <bottom/>
      <diagonal/>
    </border>
    <border>
      <left style="medium">
        <color indexed="64"/>
      </left>
      <right style="medium">
        <color indexed="64"/>
      </right>
      <top style="medium">
        <color indexed="64"/>
      </top>
      <bottom style="medium">
        <color indexed="64"/>
      </bottom>
      <diagonal/>
    </border>
    <border>
      <left/>
      <right/>
      <top style="medium">
        <color theme="1"/>
      </top>
      <bottom style="medium">
        <color theme="1"/>
      </bottom>
      <diagonal/>
    </border>
    <border>
      <left style="thin">
        <color indexed="64"/>
      </left>
      <right style="thin">
        <color indexed="64"/>
      </right>
      <top style="thin">
        <color indexed="64"/>
      </top>
      <bottom/>
      <diagonal/>
    </border>
  </borders>
  <cellStyleXfs count="12">
    <xf numFmtId="0" fontId="0" fillId="0" borderId="0"/>
    <xf numFmtId="0" fontId="2" fillId="2" borderId="0" applyNumberFormat="0" applyBorder="0" applyProtection="0">
      <alignment horizontal="left" indent="1"/>
    </xf>
    <xf numFmtId="0" fontId="1" fillId="0" borderId="0"/>
    <xf numFmtId="0" fontId="4" fillId="2" borderId="0" applyNumberFormat="0" applyProtection="0">
      <alignment horizontal="left" wrapText="1" indent="4"/>
    </xf>
    <xf numFmtId="0" fontId="5" fillId="2" borderId="0" applyNumberFormat="0" applyProtection="0">
      <alignment horizontal="left" wrapText="1" indent="4"/>
    </xf>
    <xf numFmtId="0" fontId="8" fillId="0" borderId="0" applyNumberFormat="0" applyFill="0" applyBorder="0" applyAlignment="0" applyProtection="0"/>
    <xf numFmtId="0" fontId="11" fillId="0" borderId="17" applyNumberFormat="0" applyFill="0" applyAlignment="0" applyProtection="0"/>
    <xf numFmtId="0" fontId="12" fillId="0" borderId="18" applyNumberFormat="0" applyFill="0" applyAlignment="0" applyProtection="0"/>
    <xf numFmtId="0" fontId="13" fillId="0" borderId="19" applyNumberFormat="0" applyFill="0" applyAlignment="0" applyProtection="0"/>
    <xf numFmtId="0" fontId="14" fillId="4" borderId="21" applyNumberFormat="0" applyAlignment="0" applyProtection="0"/>
    <xf numFmtId="0" fontId="15" fillId="4" borderId="20" applyNumberFormat="0" applyAlignment="0" applyProtection="0"/>
    <xf numFmtId="9" fontId="1" fillId="0" borderId="0" applyFont="0" applyFill="0" applyBorder="0" applyAlignment="0" applyProtection="0"/>
  </cellStyleXfs>
  <cellXfs count="93">
    <xf numFmtId="0" fontId="0" fillId="0" borderId="0" xfId="0"/>
    <xf numFmtId="0" fontId="3" fillId="2" borderId="0" xfId="1" applyFont="1">
      <alignment horizontal="left" indent="1"/>
    </xf>
    <xf numFmtId="0" fontId="1" fillId="0" borderId="0" xfId="2"/>
    <xf numFmtId="0" fontId="4" fillId="2" borderId="0" xfId="3">
      <alignment horizontal="left" wrapText="1" indent="4"/>
    </xf>
    <xf numFmtId="0" fontId="5" fillId="2" borderId="0" xfId="4">
      <alignment horizontal="left" wrapText="1" indent="4"/>
    </xf>
    <xf numFmtId="0" fontId="0" fillId="3" borderId="0" xfId="0" applyFill="1"/>
    <xf numFmtId="0" fontId="6" fillId="2" borderId="9" xfId="0" applyFont="1" applyFill="1" applyBorder="1"/>
    <xf numFmtId="0" fontId="7" fillId="2" borderId="9" xfId="0" applyFont="1" applyFill="1" applyBorder="1" applyAlignment="1">
      <alignment vertical="center"/>
    </xf>
    <xf numFmtId="0" fontId="10" fillId="2" borderId="0" xfId="1" applyFont="1" applyAlignment="1">
      <alignment horizontal="center" vertical="center"/>
    </xf>
    <xf numFmtId="0" fontId="7" fillId="2" borderId="9" xfId="0" applyFont="1" applyFill="1" applyBorder="1" applyAlignment="1">
      <alignment horizontal="center" vertical="center"/>
    </xf>
    <xf numFmtId="0" fontId="11" fillId="0" borderId="17" xfId="6"/>
    <xf numFmtId="0" fontId="12" fillId="0" borderId="18" xfId="7"/>
    <xf numFmtId="0" fontId="13" fillId="0" borderId="19" xfId="8"/>
    <xf numFmtId="0" fontId="0" fillId="0" borderId="22" xfId="0" applyBorder="1"/>
    <xf numFmtId="8" fontId="0" fillId="0" borderId="22" xfId="0" applyNumberFormat="1" applyBorder="1"/>
    <xf numFmtId="8" fontId="0" fillId="0" borderId="0" xfId="0" applyNumberFormat="1"/>
    <xf numFmtId="0" fontId="16" fillId="0" borderId="0" xfId="0" applyFont="1"/>
    <xf numFmtId="14" fontId="0" fillId="0" borderId="0" xfId="0" applyNumberFormat="1"/>
    <xf numFmtId="0" fontId="15" fillId="4" borderId="20" xfId="10"/>
    <xf numFmtId="0" fontId="0" fillId="0" borderId="0" xfId="0" applyAlignment="1">
      <alignment horizontal="center"/>
    </xf>
    <xf numFmtId="0" fontId="16" fillId="0" borderId="22" xfId="0" applyFont="1" applyBorder="1"/>
    <xf numFmtId="3" fontId="0" fillId="0" borderId="22" xfId="0" applyNumberFormat="1" applyBorder="1" applyAlignment="1">
      <alignment horizontal="center"/>
    </xf>
    <xf numFmtId="0" fontId="0" fillId="3" borderId="1" xfId="0" applyFill="1" applyBorder="1" applyAlignment="1">
      <alignment horizontal="center"/>
    </xf>
    <xf numFmtId="0" fontId="0" fillId="3" borderId="2" xfId="0" applyFill="1" applyBorder="1" applyAlignment="1">
      <alignment horizontal="center"/>
    </xf>
    <xf numFmtId="0" fontId="0" fillId="3" borderId="3" xfId="0" applyFill="1" applyBorder="1" applyAlignment="1">
      <alignment horizontal="center"/>
    </xf>
    <xf numFmtId="0" fontId="0" fillId="3" borderId="4" xfId="0" applyFill="1" applyBorder="1" applyAlignment="1">
      <alignment horizontal="center"/>
    </xf>
    <xf numFmtId="0" fontId="0" fillId="3" borderId="0" xfId="0" applyFill="1" applyAlignment="1">
      <alignment horizontal="center"/>
    </xf>
    <xf numFmtId="0" fontId="0" fillId="3" borderId="5" xfId="0" applyFill="1" applyBorder="1" applyAlignment="1">
      <alignment horizontal="center"/>
    </xf>
    <xf numFmtId="0" fontId="0" fillId="3" borderId="6" xfId="0" applyFill="1" applyBorder="1" applyAlignment="1">
      <alignment horizontal="center"/>
    </xf>
    <xf numFmtId="0" fontId="0" fillId="3" borderId="7" xfId="0" applyFill="1" applyBorder="1" applyAlignment="1">
      <alignment horizontal="center"/>
    </xf>
    <xf numFmtId="0" fontId="0" fillId="3" borderId="8" xfId="0" applyFill="1" applyBorder="1" applyAlignment="1">
      <alignment horizontal="center"/>
    </xf>
    <xf numFmtId="0" fontId="0" fillId="0" borderId="22" xfId="0" applyBorder="1" applyAlignment="1">
      <alignment horizontal="center"/>
    </xf>
    <xf numFmtId="15" fontId="0" fillId="0" borderId="0" xfId="0" applyNumberFormat="1"/>
    <xf numFmtId="0" fontId="0" fillId="0" borderId="26" xfId="0" applyBorder="1" applyAlignment="1">
      <alignment vertical="center"/>
    </xf>
    <xf numFmtId="15" fontId="0" fillId="0" borderId="22" xfId="0" applyNumberFormat="1" applyBorder="1"/>
    <xf numFmtId="6" fontId="0" fillId="0" borderId="22" xfId="0" applyNumberFormat="1" applyBorder="1"/>
    <xf numFmtId="0" fontId="0" fillId="0" borderId="22" xfId="0" applyBorder="1" applyAlignment="1">
      <alignment vertical="center"/>
    </xf>
    <xf numFmtId="0" fontId="20" fillId="5" borderId="27" xfId="0" applyFont="1" applyFill="1" applyBorder="1"/>
    <xf numFmtId="9" fontId="20" fillId="5" borderId="27" xfId="11" applyFont="1" applyFill="1" applyBorder="1"/>
    <xf numFmtId="0" fontId="21" fillId="0" borderId="0" xfId="0" applyFont="1"/>
    <xf numFmtId="0" fontId="11" fillId="0" borderId="17" xfId="6" applyAlignment="1">
      <alignment vertical="center"/>
    </xf>
    <xf numFmtId="0" fontId="16" fillId="0" borderId="0" xfId="0" applyFont="1" applyAlignment="1">
      <alignment horizontal="right"/>
    </xf>
    <xf numFmtId="165" fontId="22" fillId="4" borderId="27" xfId="10" applyNumberFormat="1" applyFont="1" applyBorder="1"/>
    <xf numFmtId="18" fontId="0" fillId="0" borderId="0" xfId="0" applyNumberFormat="1"/>
    <xf numFmtId="165" fontId="0" fillId="0" borderId="0" xfId="0" applyNumberFormat="1"/>
    <xf numFmtId="0" fontId="20" fillId="0" borderId="0" xfId="0" applyFont="1"/>
    <xf numFmtId="0" fontId="23" fillId="6" borderId="28" xfId="0" applyFont="1" applyFill="1" applyBorder="1" applyAlignment="1">
      <alignment horizontal="center" vertical="center" wrapText="1"/>
    </xf>
    <xf numFmtId="164" fontId="20" fillId="5" borderId="27" xfId="0" applyNumberFormat="1" applyFont="1" applyFill="1" applyBorder="1"/>
    <xf numFmtId="0" fontId="16" fillId="0" borderId="0" xfId="0" applyFont="1" applyAlignment="1">
      <alignment horizontal="center" vertical="center"/>
    </xf>
    <xf numFmtId="0" fontId="17" fillId="0" borderId="0" xfId="0" applyFont="1" applyAlignment="1">
      <alignment vertical="center" wrapText="1"/>
    </xf>
    <xf numFmtId="166" fontId="0" fillId="0" borderId="22" xfId="0" applyNumberFormat="1" applyBorder="1"/>
    <xf numFmtId="166" fontId="0" fillId="0" borderId="29" xfId="0" applyNumberFormat="1" applyBorder="1"/>
    <xf numFmtId="0" fontId="0" fillId="0" borderId="29" xfId="0" applyBorder="1"/>
    <xf numFmtId="3" fontId="0" fillId="0" borderId="29" xfId="0" applyNumberFormat="1" applyBorder="1" applyAlignment="1">
      <alignment horizontal="center"/>
    </xf>
    <xf numFmtId="0" fontId="25" fillId="0" borderId="0" xfId="0" applyFont="1" applyAlignment="1">
      <alignment horizontal="center"/>
    </xf>
    <xf numFmtId="0" fontId="25" fillId="0" borderId="0" xfId="0" applyFont="1"/>
    <xf numFmtId="6" fontId="0" fillId="0" borderId="14" xfId="0" applyNumberFormat="1" applyBorder="1"/>
    <xf numFmtId="14" fontId="25" fillId="0" borderId="0" xfId="0" applyNumberFormat="1" applyFont="1"/>
    <xf numFmtId="6" fontId="0" fillId="0" borderId="0" xfId="0" applyNumberFormat="1"/>
    <xf numFmtId="0" fontId="21" fillId="0" borderId="0" xfId="0" applyFont="1" applyAlignment="1">
      <alignment horizontal="right"/>
    </xf>
    <xf numFmtId="0" fontId="0" fillId="0" borderId="0" xfId="0" applyAlignment="1">
      <alignment horizontal="right"/>
    </xf>
    <xf numFmtId="0" fontId="16" fillId="0" borderId="0" xfId="0" applyFont="1" applyAlignment="1">
      <alignment horizontal="center"/>
    </xf>
    <xf numFmtId="167" fontId="0" fillId="0" borderId="0" xfId="0" applyNumberFormat="1"/>
    <xf numFmtId="164" fontId="0" fillId="0" borderId="0" xfId="0" applyNumberFormat="1"/>
    <xf numFmtId="0" fontId="9" fillId="3" borderId="10" xfId="5" applyFont="1" applyFill="1" applyBorder="1" applyAlignment="1">
      <alignment horizontal="center" vertical="center" wrapText="1"/>
    </xf>
    <xf numFmtId="0" fontId="9" fillId="3" borderId="11" xfId="5" applyFont="1" applyFill="1" applyBorder="1" applyAlignment="1">
      <alignment horizontal="center" vertical="center" wrapText="1"/>
    </xf>
    <xf numFmtId="0" fontId="9" fillId="3" borderId="12" xfId="5" applyFont="1" applyFill="1" applyBorder="1" applyAlignment="1">
      <alignment horizontal="center" vertical="center" wrapText="1"/>
    </xf>
    <xf numFmtId="0" fontId="9" fillId="3" borderId="13" xfId="5" applyFont="1" applyFill="1" applyBorder="1" applyAlignment="1">
      <alignment horizontal="center" vertical="center" wrapText="1"/>
    </xf>
    <xf numFmtId="0" fontId="9" fillId="3" borderId="0" xfId="5" applyFont="1" applyFill="1" applyBorder="1" applyAlignment="1">
      <alignment horizontal="center" vertical="center" wrapText="1"/>
    </xf>
    <xf numFmtId="0" fontId="9" fillId="3" borderId="14" xfId="5" applyFont="1" applyFill="1" applyBorder="1" applyAlignment="1">
      <alignment horizontal="center" vertical="center" wrapText="1"/>
    </xf>
    <xf numFmtId="0" fontId="9" fillId="3" borderId="15" xfId="5" applyFont="1" applyFill="1" applyBorder="1" applyAlignment="1">
      <alignment horizontal="center" vertical="center" wrapText="1"/>
    </xf>
    <xf numFmtId="0" fontId="9" fillId="3" borderId="9" xfId="5" applyFont="1" applyFill="1" applyBorder="1" applyAlignment="1">
      <alignment horizontal="center" vertical="center" wrapText="1"/>
    </xf>
    <xf numFmtId="0" fontId="9" fillId="3" borderId="16" xfId="5" applyFont="1" applyFill="1" applyBorder="1" applyAlignment="1">
      <alignment horizontal="center" vertical="center" wrapText="1"/>
    </xf>
    <xf numFmtId="0" fontId="0" fillId="3" borderId="1" xfId="0" applyFill="1" applyBorder="1" applyAlignment="1">
      <alignment horizontal="center"/>
    </xf>
    <xf numFmtId="0" fontId="0" fillId="3" borderId="2" xfId="0" applyFill="1" applyBorder="1" applyAlignment="1">
      <alignment horizontal="center"/>
    </xf>
    <xf numFmtId="0" fontId="0" fillId="3" borderId="3" xfId="0" applyFill="1" applyBorder="1" applyAlignment="1">
      <alignment horizontal="center"/>
    </xf>
    <xf numFmtId="0" fontId="0" fillId="3" borderId="4" xfId="0" applyFill="1" applyBorder="1" applyAlignment="1">
      <alignment horizontal="center"/>
    </xf>
    <xf numFmtId="0" fontId="0" fillId="3" borderId="0" xfId="0" applyFill="1" applyAlignment="1">
      <alignment horizontal="center"/>
    </xf>
    <xf numFmtId="0" fontId="0" fillId="3" borderId="5" xfId="0" applyFill="1" applyBorder="1" applyAlignment="1">
      <alignment horizontal="center"/>
    </xf>
    <xf numFmtId="0" fontId="0" fillId="3" borderId="6" xfId="0" applyFill="1" applyBorder="1" applyAlignment="1">
      <alignment horizontal="center"/>
    </xf>
    <xf numFmtId="0" fontId="0" fillId="3" borderId="7" xfId="0" applyFill="1" applyBorder="1" applyAlignment="1">
      <alignment horizontal="center"/>
    </xf>
    <xf numFmtId="0" fontId="0" fillId="3" borderId="8" xfId="0" applyFill="1" applyBorder="1" applyAlignment="1">
      <alignment horizontal="center"/>
    </xf>
    <xf numFmtId="0" fontId="17" fillId="0" borderId="22" xfId="0" applyFont="1" applyBorder="1" applyAlignment="1">
      <alignment horizontal="left" vertical="center" wrapText="1"/>
    </xf>
    <xf numFmtId="0" fontId="20" fillId="0" borderId="22" xfId="0" applyFont="1" applyBorder="1" applyAlignment="1">
      <alignment horizontal="center"/>
    </xf>
    <xf numFmtId="0" fontId="20" fillId="0" borderId="23" xfId="0" applyFont="1" applyBorder="1" applyAlignment="1">
      <alignment horizontal="center"/>
    </xf>
    <xf numFmtId="0" fontId="0" fillId="0" borderId="22" xfId="0" applyBorder="1" applyAlignment="1">
      <alignment horizontal="center" wrapText="1"/>
    </xf>
    <xf numFmtId="0" fontId="24" fillId="0" borderId="0" xfId="0" applyFont="1" applyAlignment="1">
      <alignment horizontal="center" vertical="center"/>
    </xf>
    <xf numFmtId="0" fontId="14" fillId="4" borderId="21" xfId="9" applyAlignment="1">
      <alignment horizontal="center"/>
    </xf>
    <xf numFmtId="0" fontId="14" fillId="4" borderId="21" xfId="9" applyAlignment="1">
      <alignment horizontal="center" wrapText="1"/>
    </xf>
    <xf numFmtId="0" fontId="0" fillId="0" borderId="23" xfId="0" applyBorder="1" applyAlignment="1">
      <alignment horizontal="center"/>
    </xf>
    <xf numFmtId="0" fontId="0" fillId="0" borderId="24" xfId="0" applyBorder="1" applyAlignment="1">
      <alignment horizontal="center"/>
    </xf>
    <xf numFmtId="0" fontId="0" fillId="0" borderId="25" xfId="0" applyBorder="1" applyAlignment="1">
      <alignment horizontal="center"/>
    </xf>
    <xf numFmtId="0" fontId="0" fillId="0" borderId="0" xfId="0" applyNumberFormat="1"/>
  </cellXfs>
  <cellStyles count="12">
    <cellStyle name="Calculation" xfId="10" builtinId="22"/>
    <cellStyle name="Heading 1" xfId="6" builtinId="16"/>
    <cellStyle name="Heading 1 2" xfId="3" xr:uid="{A9F40DEA-C792-44E5-A98F-4E760663C2C8}"/>
    <cellStyle name="Heading 2" xfId="7" builtinId="17"/>
    <cellStyle name="Heading 2 2" xfId="4" xr:uid="{B58DB675-935E-4D27-80E5-7E4C21E3E039}"/>
    <cellStyle name="Heading 3" xfId="8" builtinId="18"/>
    <cellStyle name="Hyperlink" xfId="5" builtinId="8"/>
    <cellStyle name="Normal" xfId="0" builtinId="0"/>
    <cellStyle name="Normal 2" xfId="2" xr:uid="{FD4333ED-E28F-4990-9EFE-2B2488562303}"/>
    <cellStyle name="Output" xfId="9" builtinId="21"/>
    <cellStyle name="Percent" xfId="11" builtinId="5"/>
    <cellStyle name="Title 2" xfId="1" xr:uid="{EDB15538-F3BD-417C-8CCA-DAA7B1E40A32}"/>
  </cellStyles>
  <dxfs count="32">
    <dxf>
      <numFmt numFmtId="0" formatCode="General"/>
    </dxf>
    <dxf>
      <numFmt numFmtId="167" formatCode="&quot;$&quot;#,##0;[Red]\-&quot;$&quot;#,##0"/>
    </dxf>
    <dxf>
      <numFmt numFmtId="168" formatCode="dd/mmm/yy"/>
    </dxf>
    <dxf>
      <numFmt numFmtId="167" formatCode="&quot;$&quot;#,##0;[Red]\-&quot;$&quot;#,##0"/>
    </dxf>
    <dxf>
      <numFmt numFmtId="168" formatCode="dd/mmm/yy"/>
    </dxf>
    <dxf>
      <numFmt numFmtId="167" formatCode="&quot;$&quot;#,##0;[Red]\-&quot;$&quot;#,##0"/>
    </dxf>
    <dxf>
      <numFmt numFmtId="168" formatCode="dd/mmm/yy"/>
    </dxf>
    <dxf>
      <numFmt numFmtId="167" formatCode="&quot;$&quot;#,##0;[Red]\-&quot;$&quot;#,##0"/>
    </dxf>
    <dxf>
      <numFmt numFmtId="168" formatCode="dd/mmm/yy"/>
    </dxf>
    <dxf>
      <numFmt numFmtId="165" formatCode="0.0\ &quot;°C&quot;"/>
    </dxf>
    <dxf>
      <numFmt numFmtId="23" formatCode="h:mm\ AM/PM"/>
    </dxf>
    <dxf>
      <numFmt numFmtId="168" formatCode="dd/mmm/yy"/>
    </dxf>
    <dxf>
      <numFmt numFmtId="23" formatCode="h:mm\ AM/PM"/>
    </dxf>
    <dxf>
      <numFmt numFmtId="168" formatCode="dd/mmm/yy"/>
    </dxf>
    <dxf>
      <border diagonalUp="0" diagonalDown="0">
        <left style="thin">
          <color indexed="64"/>
        </left>
        <right style="thin">
          <color indexed="64"/>
        </right>
        <top style="thin">
          <color indexed="64"/>
        </top>
        <bottom style="thin">
          <color indexed="64"/>
        </bottom>
        <vertical/>
        <horizontal/>
      </border>
    </dxf>
    <dxf>
      <border diagonalUp="0" diagonalDown="0">
        <left style="thin">
          <color indexed="64"/>
        </left>
        <right style="thin">
          <color indexed="64"/>
        </right>
        <top style="thin">
          <color indexed="64"/>
        </top>
        <bottom style="thin">
          <color indexed="64"/>
        </bottom>
        <vertical/>
        <horizontal/>
      </border>
    </dxf>
    <dxf>
      <border outline="0">
        <bottom style="thin">
          <color rgb="FF000000"/>
        </bottom>
      </border>
    </dxf>
    <dxf>
      <numFmt numFmtId="3" formatCode="#,##0"/>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border diagonalUp="0" diagonalDown="0">
        <left style="thin">
          <color indexed="64"/>
        </left>
        <right style="thin">
          <color indexed="64"/>
        </right>
        <top style="thin">
          <color indexed="64"/>
        </top>
        <bottom style="thin">
          <color indexed="64"/>
        </bottom>
        <vertical/>
        <horizontal/>
      </border>
    </dxf>
    <dxf>
      <numFmt numFmtId="166" formatCode="m/d/yy"/>
      <border diagonalUp="0" diagonalDown="0">
        <left style="thin">
          <color indexed="64"/>
        </left>
        <right style="thin">
          <color indexed="64"/>
        </right>
        <top style="thin">
          <color indexed="64"/>
        </top>
        <bottom style="thin">
          <color indexed="64"/>
        </bottom>
        <vertical/>
        <horizontal/>
      </border>
    </dxf>
    <dxf>
      <border outline="0">
        <bottom style="thin">
          <color rgb="FF000000"/>
        </bottom>
      </border>
    </dxf>
    <dxf>
      <border diagonalUp="0" diagonalDown="0">
        <left style="thin">
          <color indexed="64"/>
        </left>
        <right style="thin">
          <color indexed="64"/>
        </right>
        <top style="thin">
          <color indexed="64"/>
        </top>
        <bottom style="thin">
          <color indexed="64"/>
        </bottom>
        <vertical/>
        <horizontal/>
      </border>
    </dxf>
    <dxf>
      <border diagonalUp="0" diagonalDown="0">
        <left style="thin">
          <color indexed="64"/>
        </left>
        <right style="thin">
          <color indexed="64"/>
        </right>
        <top style="thin">
          <color indexed="64"/>
        </top>
        <bottom style="thin">
          <color indexed="64"/>
        </bottom>
        <vertical/>
        <horizontal/>
      </border>
    </dxf>
    <dxf>
      <border outline="0">
        <bottom style="thin">
          <color indexed="64"/>
        </bottom>
      </border>
    </dxf>
    <dxf>
      <numFmt numFmtId="3" formatCode="#,##0"/>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border diagonalUp="0" diagonalDown="0">
        <left style="thin">
          <color indexed="64"/>
        </left>
        <right style="thin">
          <color indexed="64"/>
        </right>
        <top style="thin">
          <color indexed="64"/>
        </top>
        <bottom style="thin">
          <color indexed="64"/>
        </bottom>
        <vertical/>
        <horizontal/>
      </border>
    </dxf>
    <dxf>
      <numFmt numFmtId="166" formatCode="m/d/yy"/>
      <border diagonalUp="0" diagonalDown="0">
        <left style="thin">
          <color indexed="64"/>
        </left>
        <right style="thin">
          <color indexed="64"/>
        </right>
        <top style="thin">
          <color indexed="64"/>
        </top>
        <bottom style="thin">
          <color indexed="64"/>
        </bottom>
        <vertical/>
        <horizontal/>
      </border>
    </dxf>
    <dxf>
      <border outline="0">
        <bottom style="thin">
          <color indexed="64"/>
        </bottom>
      </border>
    </dxf>
    <dxf>
      <numFmt numFmtId="19" formatCode="m/d/yyyy"/>
    </dxf>
    <dxf>
      <font>
        <b/>
        <i val="0"/>
        <strike val="0"/>
        <condense val="0"/>
        <extend val="0"/>
        <outline val="0"/>
        <shadow val="0"/>
        <u val="none"/>
        <vertAlign val="baseline"/>
        <sz val="11"/>
        <color theme="1"/>
        <name val="Calibri"/>
        <family val="2"/>
        <scheme val="minor"/>
      </font>
    </dxf>
    <dxf>
      <numFmt numFmtId="19" formatCode="m/d/yyyy"/>
    </dxf>
    <dxf>
      <font>
        <b/>
        <i val="0"/>
        <strike val="0"/>
        <condense val="0"/>
        <extend val="0"/>
        <outline val="0"/>
        <shadow val="0"/>
        <u val="none"/>
        <vertAlign val="baseline"/>
        <sz val="11"/>
        <color theme="1"/>
        <name val="Calibri"/>
        <family val="2"/>
        <scheme val="minor"/>
      </font>
    </dxf>
  </dxfs>
  <tableStyles count="0" defaultTableStyle="TableStyleMedium2" defaultPivotStyle="PivotStyleLight16"/>
  <colors>
    <mruColors>
      <color rgb="FF21734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2.xml"/><Relationship Id="rId26"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externalLink" Target="externalLinks/externalLink5.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5"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4.xml"/><Relationship Id="rId29"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externalLink" Target="externalLinks/externalLink7.xml"/><Relationship Id="rId28" Type="http://schemas.microsoft.com/office/2017/10/relationships/person" Target="persons/person.xml"/><Relationship Id="rId10" Type="http://schemas.openxmlformats.org/officeDocument/2006/relationships/worksheet" Target="worksheets/sheet10.xml"/><Relationship Id="rId19" Type="http://schemas.openxmlformats.org/officeDocument/2006/relationships/externalLink" Target="externalLinks/externalLink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externalLink" Target="externalLinks/externalLink6.xml"/><Relationship Id="rId27" Type="http://schemas.openxmlformats.org/officeDocument/2006/relationships/sheetMetadata" Target="metadata.xml"/></Relationships>
</file>

<file path=xl/drawings/_rels/drawing1.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hyperlink" Target="#'Table of Contents'!A2"/><Relationship Id="rId1" Type="http://schemas.openxmlformats.org/officeDocument/2006/relationships/image" Target="../media/image1.png"/><Relationship Id="rId4" Type="http://schemas.openxmlformats.org/officeDocument/2006/relationships/image" Target="../media/image3.svg"/></Relationships>
</file>

<file path=xl/drawings/_rels/drawing2.xml.rels><?xml version="1.0" encoding="UTF-8" standalone="yes"?>
<Relationships xmlns="http://schemas.openxmlformats.org/package/2006/relationships"><Relationship Id="rId8" Type="http://schemas.openxmlformats.org/officeDocument/2006/relationships/image" Target="../media/image7.png"/><Relationship Id="rId13" Type="http://schemas.openxmlformats.org/officeDocument/2006/relationships/hyperlink" Target="#Chap_1!A1"/><Relationship Id="rId18" Type="http://schemas.openxmlformats.org/officeDocument/2006/relationships/hyperlink" Target="#C2.3!A1"/><Relationship Id="rId3" Type="http://schemas.openxmlformats.org/officeDocument/2006/relationships/image" Target="../media/image4.png"/><Relationship Id="rId7" Type="http://schemas.openxmlformats.org/officeDocument/2006/relationships/hyperlink" Target="https://paypal.me/canxp" TargetMode="External"/><Relationship Id="rId12" Type="http://schemas.openxmlformats.org/officeDocument/2006/relationships/image" Target="../media/image10.png"/><Relationship Id="rId17" Type="http://schemas.openxmlformats.org/officeDocument/2006/relationships/hyperlink" Target="#C2.2!A1"/><Relationship Id="rId2" Type="http://schemas.openxmlformats.org/officeDocument/2006/relationships/image" Target="../media/image1.png"/><Relationship Id="rId16" Type="http://schemas.openxmlformats.org/officeDocument/2006/relationships/hyperlink" Target="#C2.4!A1"/><Relationship Id="rId1" Type="http://schemas.openxmlformats.org/officeDocument/2006/relationships/hyperlink" Target="#'Table of Contents'!A1"/><Relationship Id="rId6" Type="http://schemas.openxmlformats.org/officeDocument/2006/relationships/image" Target="../media/image6.png"/><Relationship Id="rId11" Type="http://schemas.openxmlformats.org/officeDocument/2006/relationships/hyperlink" Target="https://youtu.be/FbcpriFaPWY" TargetMode="External"/><Relationship Id="rId5" Type="http://schemas.openxmlformats.org/officeDocument/2006/relationships/hyperlink" Target="https://beyond-basics.online/" TargetMode="External"/><Relationship Id="rId15" Type="http://schemas.openxmlformats.org/officeDocument/2006/relationships/hyperlink" Target="#Key_to_Success!A1"/><Relationship Id="rId10" Type="http://schemas.openxmlformats.org/officeDocument/2006/relationships/image" Target="../media/image9.svg"/><Relationship Id="rId19" Type="http://schemas.openxmlformats.org/officeDocument/2006/relationships/hyperlink" Target="#Chap_2!A1"/><Relationship Id="rId4" Type="http://schemas.openxmlformats.org/officeDocument/2006/relationships/image" Target="../media/image5.svg"/><Relationship Id="rId9" Type="http://schemas.openxmlformats.org/officeDocument/2006/relationships/image" Target="../media/image8.png"/><Relationship Id="rId14" Type="http://schemas.openxmlformats.org/officeDocument/2006/relationships/hyperlink" Target="#C1.2!A1"/></Relationships>
</file>

<file path=xl/drawings/_rels/drawing3.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1.png"/><Relationship Id="rId1" Type="http://schemas.openxmlformats.org/officeDocument/2006/relationships/hyperlink" Target="#'Table of Contents'!A1"/><Relationship Id="rId5" Type="http://schemas.openxmlformats.org/officeDocument/2006/relationships/hyperlink" Target="#C1.1!A1"/><Relationship Id="rId4" Type="http://schemas.openxmlformats.org/officeDocument/2006/relationships/image" Target="../media/image5.svg"/></Relationships>
</file>

<file path=xl/drawings/_rels/drawing4.xml.rels><?xml version="1.0" encoding="UTF-8" standalone="yes"?>
<Relationships xmlns="http://schemas.openxmlformats.org/package/2006/relationships"><Relationship Id="rId1" Type="http://schemas.openxmlformats.org/officeDocument/2006/relationships/hyperlink" Target="#C1.2!A1"/></Relationships>
</file>

<file path=xl/drawings/_rels/drawing5.xml.rels><?xml version="1.0" encoding="UTF-8" standalone="yes"?>
<Relationships xmlns="http://schemas.openxmlformats.org/package/2006/relationships"><Relationship Id="rId1" Type="http://schemas.openxmlformats.org/officeDocument/2006/relationships/hyperlink" Target="#C1.2!A1"/></Relationships>
</file>

<file path=xl/drawings/_rels/drawing6.xml.rels><?xml version="1.0" encoding="UTF-8" standalone="yes"?>
<Relationships xmlns="http://schemas.openxmlformats.org/package/2006/relationships"><Relationship Id="rId1" Type="http://schemas.openxmlformats.org/officeDocument/2006/relationships/hyperlink" Target="#Chap_2!A1"/></Relationships>
</file>

<file path=xl/drawings/_rels/drawing7.xml.rels><?xml version="1.0" encoding="UTF-8" standalone="yes"?>
<Relationships xmlns="http://schemas.openxmlformats.org/package/2006/relationships"><Relationship Id="rId1" Type="http://schemas.openxmlformats.org/officeDocument/2006/relationships/hyperlink" Target="#Chap_2!A1"/></Relationships>
</file>

<file path=xl/drawings/_rels/drawing8.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1.png"/><Relationship Id="rId1" Type="http://schemas.openxmlformats.org/officeDocument/2006/relationships/hyperlink" Target="#'Table of Contents'!A1"/><Relationship Id="rId5" Type="http://schemas.openxmlformats.org/officeDocument/2006/relationships/hyperlink" Target="#C2.1!A1"/><Relationship Id="rId4" Type="http://schemas.openxmlformats.org/officeDocument/2006/relationships/image" Target="../media/image5.svg"/></Relationships>
</file>

<file path=xl/drawings/_rels/drawing9.xml.rels><?xml version="1.0" encoding="UTF-8" standalone="yes"?>
<Relationships xmlns="http://schemas.openxmlformats.org/package/2006/relationships"><Relationship Id="rId1" Type="http://schemas.openxmlformats.org/officeDocument/2006/relationships/hyperlink" Target="#C2.2!A1"/></Relationships>
</file>

<file path=xl/drawings/_rels/drawing10.xml.rels><?xml version="1.0" encoding="UTF-8" standalone="yes"?>
<Relationships xmlns="http://schemas.openxmlformats.org/package/2006/relationships"><Relationship Id="rId1" Type="http://schemas.openxmlformats.org/officeDocument/2006/relationships/hyperlink" Target="#C2.2!A1"/></Relationships>
</file>

<file path=xl/drawings/drawing1.xml><?xml version="1.0" encoding="utf-8"?>
<xdr:wsDr xmlns:xdr="http://schemas.openxmlformats.org/drawingml/2006/spreadsheetDrawing" xmlns:a="http://schemas.openxmlformats.org/drawingml/2006/main">
  <xdr:twoCellAnchor editAs="absolute">
    <xdr:from>
      <xdr:col>0</xdr:col>
      <xdr:colOff>161925</xdr:colOff>
      <xdr:row>3</xdr:row>
      <xdr:rowOff>2412110</xdr:rowOff>
    </xdr:from>
    <xdr:to>
      <xdr:col>0</xdr:col>
      <xdr:colOff>2041238</xdr:colOff>
      <xdr:row>4</xdr:row>
      <xdr:rowOff>54603</xdr:rowOff>
    </xdr:to>
    <xdr:pic>
      <xdr:nvPicPr>
        <xdr:cNvPr id="2" name="Picture 1" descr="Excel logo">
          <a:extLst>
            <a:ext uri="{FF2B5EF4-FFF2-40B4-BE49-F238E27FC236}">
              <a16:creationId xmlns:a16="http://schemas.microsoft.com/office/drawing/2014/main" id="{95209EBB-A7B1-4C61-8D1E-7307266EE04D}"/>
            </a:ext>
          </a:extLst>
        </xdr:cNvPr>
        <xdr:cNvPicPr>
          <a:picLocks noChangeAspect="1"/>
        </xdr:cNvPicPr>
      </xdr:nvPicPr>
      <xdr:blipFill>
        <a:blip xmlns:r="http://schemas.openxmlformats.org/officeDocument/2006/relationships" r:embed="rId1"/>
        <a:stretch>
          <a:fillRect/>
        </a:stretch>
      </xdr:blipFill>
      <xdr:spPr>
        <a:xfrm>
          <a:off x="161925" y="4536185"/>
          <a:ext cx="1879313" cy="995293"/>
        </a:xfrm>
        <a:prstGeom prst="rect">
          <a:avLst/>
        </a:prstGeom>
      </xdr:spPr>
    </xdr:pic>
    <xdr:clientData/>
  </xdr:twoCellAnchor>
  <xdr:absoluteAnchor>
    <xdr:pos x="6899413" y="4779963"/>
    <xdr:ext cx="1529069" cy="514350"/>
    <xdr:sp macro="" textlink="">
      <xdr:nvSpPr>
        <xdr:cNvPr id="3" name="Next Button" descr="Hyperlinked button shape to navigate to the next step">
          <a:hlinkClick xmlns:r="http://schemas.openxmlformats.org/officeDocument/2006/relationships" r:id="rId2" tooltip="Select to start the lesson"/>
          <a:extLst>
            <a:ext uri="{FF2B5EF4-FFF2-40B4-BE49-F238E27FC236}">
              <a16:creationId xmlns:a16="http://schemas.microsoft.com/office/drawing/2014/main" id="{80332F9F-ACAA-4429-AF1E-767639234D13}"/>
            </a:ext>
          </a:extLst>
        </xdr:cNvPr>
        <xdr:cNvSpPr/>
      </xdr:nvSpPr>
      <xdr:spPr>
        <a:xfrm>
          <a:off x="6899413" y="4779963"/>
          <a:ext cx="1529069" cy="514350"/>
        </a:xfrm>
        <a:prstGeom prst="rect">
          <a:avLst/>
        </a:prstGeom>
        <a:solidFill>
          <a:schemeClr val="bg1"/>
        </a:solidFill>
        <a:ln>
          <a:solidFill>
            <a:srgbClr val="217346"/>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ctr"/>
          <a:r>
            <a:rPr lang="en-US" sz="1750" b="0" cap="none" spc="0" baseline="0">
              <a:ln>
                <a:noFill/>
              </a:ln>
              <a:solidFill>
                <a:srgbClr val="217346"/>
              </a:solidFill>
              <a:effectLst/>
              <a:latin typeface="Segoe UI" panose="020B0502040204020203" pitchFamily="34" charset="0"/>
              <a:ea typeface="Segoe UI" pitchFamily="34" charset="0"/>
              <a:cs typeface="Segoe UI" panose="020B0502040204020203" pitchFamily="34" charset="0"/>
            </a:rPr>
            <a:t>Get Started &gt;</a:t>
          </a:r>
          <a:endParaRPr lang="en-US" sz="1750" b="0" cap="none" spc="0">
            <a:ln>
              <a:noFill/>
            </a:ln>
            <a:solidFill>
              <a:srgbClr val="217346"/>
            </a:solidFill>
            <a:effectLst/>
            <a:latin typeface="Segoe UI" panose="020B0502040204020203" pitchFamily="34" charset="0"/>
            <a:ea typeface="Segoe UI" pitchFamily="34" charset="0"/>
            <a:cs typeface="Segoe UI" panose="020B0502040204020203" pitchFamily="34" charset="0"/>
          </a:endParaRPr>
        </a:p>
      </xdr:txBody>
    </xdr:sp>
    <xdr:clientData fPrintsWithSheet="0"/>
  </xdr:absoluteAnchor>
  <xdr:twoCellAnchor>
    <xdr:from>
      <xdr:col>7</xdr:col>
      <xdr:colOff>182218</xdr:colOff>
      <xdr:row>0</xdr:row>
      <xdr:rowOff>115958</xdr:rowOff>
    </xdr:from>
    <xdr:to>
      <xdr:col>9</xdr:col>
      <xdr:colOff>66260</xdr:colOff>
      <xdr:row>2</xdr:row>
      <xdr:rowOff>505240</xdr:rowOff>
    </xdr:to>
    <xdr:sp macro="" textlink="">
      <xdr:nvSpPr>
        <xdr:cNvPr id="4" name="Arrow: Bent-Up 3">
          <a:extLst>
            <a:ext uri="{FF2B5EF4-FFF2-40B4-BE49-F238E27FC236}">
              <a16:creationId xmlns:a16="http://schemas.microsoft.com/office/drawing/2014/main" id="{FC79AA3E-0984-4C30-8FA5-6706876BAC16}"/>
            </a:ext>
          </a:extLst>
        </xdr:cNvPr>
        <xdr:cNvSpPr/>
      </xdr:nvSpPr>
      <xdr:spPr>
        <a:xfrm>
          <a:off x="12783793" y="115958"/>
          <a:ext cx="1369942" cy="1941857"/>
        </a:xfrm>
        <a:prstGeom prst="bentUpArrow">
          <a:avLst/>
        </a:prstGeom>
        <a:solidFill>
          <a:srgbClr val="217346"/>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IN" sz="1100"/>
        </a:p>
      </xdr:txBody>
    </xdr:sp>
    <xdr:clientData/>
  </xdr:twoCellAnchor>
  <xdr:twoCellAnchor>
    <xdr:from>
      <xdr:col>4</xdr:col>
      <xdr:colOff>41411</xdr:colOff>
      <xdr:row>1</xdr:row>
      <xdr:rowOff>496958</xdr:rowOff>
    </xdr:from>
    <xdr:to>
      <xdr:col>7</xdr:col>
      <xdr:colOff>364433</xdr:colOff>
      <xdr:row>3</xdr:row>
      <xdr:rowOff>546654</xdr:rowOff>
    </xdr:to>
    <xdr:sp macro="" textlink="">
      <xdr:nvSpPr>
        <xdr:cNvPr id="5" name="TextBox 4">
          <a:extLst>
            <a:ext uri="{FF2B5EF4-FFF2-40B4-BE49-F238E27FC236}">
              <a16:creationId xmlns:a16="http://schemas.microsoft.com/office/drawing/2014/main" id="{89B01E1A-425A-4394-AFD8-C73C68CBAE58}"/>
            </a:ext>
          </a:extLst>
        </xdr:cNvPr>
        <xdr:cNvSpPr txBox="1"/>
      </xdr:nvSpPr>
      <xdr:spPr>
        <a:xfrm>
          <a:off x="10414136" y="754133"/>
          <a:ext cx="2551872" cy="191659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n-IN" sz="1800" b="1">
              <a:latin typeface="Segoe UI" panose="020B0502040204020203" pitchFamily="34" charset="0"/>
              <a:cs typeface="Segoe UI" panose="020B0502040204020203" pitchFamily="34" charset="0"/>
            </a:rPr>
            <a:t>IMPORTANT: </a:t>
          </a:r>
          <a:r>
            <a:rPr lang="en-IN" sz="1800">
              <a:latin typeface="Segoe UI" panose="020B0502040204020203" pitchFamily="34" charset="0"/>
              <a:cs typeface="Segoe UI" panose="020B0502040204020203" pitchFamily="34" charset="0"/>
            </a:rPr>
            <a:t>Enable All Connections for Optimal Performance and then click on Get Started :) </a:t>
          </a:r>
        </a:p>
      </xdr:txBody>
    </xdr:sp>
    <xdr:clientData/>
  </xdr:twoCellAnchor>
  <xdr:twoCellAnchor editAs="oneCell">
    <xdr:from>
      <xdr:col>2</xdr:col>
      <xdr:colOff>57977</xdr:colOff>
      <xdr:row>1</xdr:row>
      <xdr:rowOff>745435</xdr:rowOff>
    </xdr:from>
    <xdr:to>
      <xdr:col>3</xdr:col>
      <xdr:colOff>654324</xdr:colOff>
      <xdr:row>3</xdr:row>
      <xdr:rowOff>223630</xdr:rowOff>
    </xdr:to>
    <xdr:pic>
      <xdr:nvPicPr>
        <xdr:cNvPr id="6" name="Graphic 5" descr="Warning with solid fill">
          <a:extLst>
            <a:ext uri="{FF2B5EF4-FFF2-40B4-BE49-F238E27FC236}">
              <a16:creationId xmlns:a16="http://schemas.microsoft.com/office/drawing/2014/main" id="{DF8A02B8-F05F-49EE-93C1-7D1401461C3E}"/>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8944802" y="1002610"/>
          <a:ext cx="1339297" cy="134509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absolute">
    <xdr:from>
      <xdr:col>0</xdr:col>
      <xdr:colOff>0</xdr:colOff>
      <xdr:row>0</xdr:row>
      <xdr:rowOff>11726</xdr:rowOff>
    </xdr:from>
    <xdr:to>
      <xdr:col>1</xdr:col>
      <xdr:colOff>438150</xdr:colOff>
      <xdr:row>1</xdr:row>
      <xdr:rowOff>3369</xdr:rowOff>
    </xdr:to>
    <xdr:pic>
      <xdr:nvPicPr>
        <xdr:cNvPr id="2" name="Picture 1" descr="Excel logo">
          <a:hlinkClick xmlns:r="http://schemas.openxmlformats.org/officeDocument/2006/relationships" r:id="rId1"/>
          <a:extLst>
            <a:ext uri="{FF2B5EF4-FFF2-40B4-BE49-F238E27FC236}">
              <a16:creationId xmlns:a16="http://schemas.microsoft.com/office/drawing/2014/main" id="{9251113E-58DD-478E-8180-F15972DCFB82}"/>
            </a:ext>
          </a:extLst>
        </xdr:cNvPr>
        <xdr:cNvPicPr>
          <a:picLocks noChangeAspect="1"/>
        </xdr:cNvPicPr>
      </xdr:nvPicPr>
      <xdr:blipFill>
        <a:blip xmlns:r="http://schemas.openxmlformats.org/officeDocument/2006/relationships" r:embed="rId2"/>
        <a:stretch>
          <a:fillRect/>
        </a:stretch>
      </xdr:blipFill>
      <xdr:spPr>
        <a:xfrm>
          <a:off x="0" y="11726"/>
          <a:ext cx="1047750" cy="553618"/>
        </a:xfrm>
        <a:prstGeom prst="rect">
          <a:avLst/>
        </a:prstGeom>
      </xdr:spPr>
    </xdr:pic>
    <xdr:clientData/>
  </xdr:twoCellAnchor>
  <xdr:twoCellAnchor editAs="oneCell">
    <xdr:from>
      <xdr:col>20</xdr:col>
      <xdr:colOff>439616</xdr:colOff>
      <xdr:row>0</xdr:row>
      <xdr:rowOff>0</xdr:rowOff>
    </xdr:from>
    <xdr:to>
      <xdr:col>21</xdr:col>
      <xdr:colOff>576879</xdr:colOff>
      <xdr:row>1</xdr:row>
      <xdr:rowOff>65941</xdr:rowOff>
    </xdr:to>
    <xdr:pic>
      <xdr:nvPicPr>
        <xdr:cNvPr id="3" name="Graphic 2" descr="Statistics with solid fill">
          <a:extLst>
            <a:ext uri="{FF2B5EF4-FFF2-40B4-BE49-F238E27FC236}">
              <a16:creationId xmlns:a16="http://schemas.microsoft.com/office/drawing/2014/main" id="{0F08D11D-953E-471A-A9D5-559A05CE90D6}"/>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12631616" y="0"/>
          <a:ext cx="746863" cy="627916"/>
        </a:xfrm>
        <a:prstGeom prst="rect">
          <a:avLst/>
        </a:prstGeom>
      </xdr:spPr>
    </xdr:pic>
    <xdr:clientData/>
  </xdr:twoCellAnchor>
  <xdr:twoCellAnchor>
    <xdr:from>
      <xdr:col>13</xdr:col>
      <xdr:colOff>476245</xdr:colOff>
      <xdr:row>1</xdr:row>
      <xdr:rowOff>0</xdr:rowOff>
    </xdr:from>
    <xdr:to>
      <xdr:col>22</xdr:col>
      <xdr:colOff>197170</xdr:colOff>
      <xdr:row>15</xdr:row>
      <xdr:rowOff>153867</xdr:rowOff>
    </xdr:to>
    <xdr:grpSp>
      <xdr:nvGrpSpPr>
        <xdr:cNvPr id="4" name="Group 3">
          <a:hlinkClick xmlns:r="http://schemas.openxmlformats.org/officeDocument/2006/relationships" r:id="rId5" tooltip="Visit Website"/>
          <a:extLst>
            <a:ext uri="{FF2B5EF4-FFF2-40B4-BE49-F238E27FC236}">
              <a16:creationId xmlns:a16="http://schemas.microsoft.com/office/drawing/2014/main" id="{0404B6DB-4693-4C73-A1D4-57BC712FBA26}"/>
            </a:ext>
          </a:extLst>
        </xdr:cNvPr>
        <xdr:cNvGrpSpPr/>
      </xdr:nvGrpSpPr>
      <xdr:grpSpPr>
        <a:xfrm>
          <a:off x="8381995" y="564173"/>
          <a:ext cx="5194137" cy="2820867"/>
          <a:chOff x="2535115" y="7693269"/>
          <a:chExt cx="5194137" cy="2820867"/>
        </a:xfrm>
      </xdr:grpSpPr>
      <xdr:sp macro="" textlink="">
        <xdr:nvSpPr>
          <xdr:cNvPr id="5" name="TextBox 4">
            <a:extLst>
              <a:ext uri="{FF2B5EF4-FFF2-40B4-BE49-F238E27FC236}">
                <a16:creationId xmlns:a16="http://schemas.microsoft.com/office/drawing/2014/main" id="{92E07B26-1288-21F1-B2D2-66B68E234C56}"/>
              </a:ext>
            </a:extLst>
          </xdr:cNvPr>
          <xdr:cNvSpPr txBox="1"/>
        </xdr:nvSpPr>
        <xdr:spPr>
          <a:xfrm>
            <a:off x="3194540" y="10059868"/>
            <a:ext cx="3560884" cy="4542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IN" sz="2400">
                <a:solidFill>
                  <a:schemeClr val="accent1">
                    <a:lumMod val="50000"/>
                  </a:schemeClr>
                </a:solidFill>
                <a:latin typeface="Script MT Bold" panose="03040602040607080904" pitchFamily="66" charset="0"/>
              </a:rPr>
              <a:t>Free Online Tutorials</a:t>
            </a:r>
          </a:p>
        </xdr:txBody>
      </xdr:sp>
      <xdr:pic>
        <xdr:nvPicPr>
          <xdr:cNvPr id="6" name="Picture 5">
            <a:extLst>
              <a:ext uri="{FF2B5EF4-FFF2-40B4-BE49-F238E27FC236}">
                <a16:creationId xmlns:a16="http://schemas.microsoft.com/office/drawing/2014/main" id="{40BF6AF6-870B-AA8A-8643-1240016C35FD}"/>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2535115" y="7693269"/>
            <a:ext cx="2513135" cy="2513135"/>
          </a:xfrm>
          <a:prstGeom prst="rect">
            <a:avLst/>
          </a:prstGeom>
          <a:ln>
            <a:noFill/>
          </a:ln>
        </xdr:spPr>
      </xdr:pic>
      <xdr:sp macro="" textlink="">
        <xdr:nvSpPr>
          <xdr:cNvPr id="7" name="Rectangle 6">
            <a:extLst>
              <a:ext uri="{FF2B5EF4-FFF2-40B4-BE49-F238E27FC236}">
                <a16:creationId xmlns:a16="http://schemas.microsoft.com/office/drawing/2014/main" id="{CD18D19B-8F42-C404-D5F9-C86A51C8CD53}"/>
              </a:ext>
            </a:extLst>
          </xdr:cNvPr>
          <xdr:cNvSpPr/>
        </xdr:nvSpPr>
        <xdr:spPr>
          <a:xfrm>
            <a:off x="4212981" y="8206152"/>
            <a:ext cx="3516271" cy="1631117"/>
          </a:xfrm>
          <a:prstGeom prst="rect">
            <a:avLst/>
          </a:prstGeom>
          <a:noFill/>
          <a:ln>
            <a:noFill/>
          </a:ln>
        </xdr:spPr>
        <xdr:txBody>
          <a:bodyPr wrap="square" lIns="91440" tIns="45720" rIns="91440" bIns="45720" anchor="ctr">
            <a:noAutofit/>
          </a:bodyPr>
          <a:lstStyle/>
          <a:p>
            <a:pPr algn="ctr"/>
            <a:r>
              <a:rPr lang="en-US" sz="4800" b="1" cap="none" spc="0">
                <a:ln w="13462">
                  <a:solidFill>
                    <a:schemeClr val="bg1"/>
                  </a:solidFill>
                  <a:prstDash val="solid"/>
                </a:ln>
                <a:solidFill>
                  <a:schemeClr val="tx1">
                    <a:lumMod val="85000"/>
                    <a:lumOff val="15000"/>
                  </a:schemeClr>
                </a:solidFill>
                <a:effectLst>
                  <a:outerShdw dist="38100" dir="2700000" algn="bl" rotWithShape="0">
                    <a:schemeClr val="accent5"/>
                  </a:outerShdw>
                </a:effectLst>
                <a:latin typeface="Impact" panose="020B0806030902050204" pitchFamily="34" charset="0"/>
              </a:rPr>
              <a:t>Beyond</a:t>
            </a:r>
          </a:p>
          <a:p>
            <a:pPr algn="ctr"/>
            <a:r>
              <a:rPr lang="en-US" sz="4800" b="1" cap="none" spc="0">
                <a:ln w="13462">
                  <a:solidFill>
                    <a:schemeClr val="bg1"/>
                  </a:solidFill>
                  <a:prstDash val="solid"/>
                </a:ln>
                <a:solidFill>
                  <a:schemeClr val="tx1">
                    <a:lumMod val="85000"/>
                    <a:lumOff val="15000"/>
                  </a:schemeClr>
                </a:solidFill>
                <a:effectLst>
                  <a:outerShdw dist="38100" dir="2700000" algn="bl" rotWithShape="0">
                    <a:schemeClr val="accent5"/>
                  </a:outerShdw>
                </a:effectLst>
                <a:latin typeface="Impact" panose="020B0806030902050204" pitchFamily="34" charset="0"/>
              </a:rPr>
              <a:t>Basics</a:t>
            </a:r>
          </a:p>
        </xdr:txBody>
      </xdr:sp>
    </xdr:grpSp>
    <xdr:clientData/>
  </xdr:twoCellAnchor>
  <xdr:twoCellAnchor>
    <xdr:from>
      <xdr:col>1</xdr:col>
      <xdr:colOff>534871</xdr:colOff>
      <xdr:row>40</xdr:row>
      <xdr:rowOff>51276</xdr:rowOff>
    </xdr:from>
    <xdr:to>
      <xdr:col>12</xdr:col>
      <xdr:colOff>241796</xdr:colOff>
      <xdr:row>53</xdr:row>
      <xdr:rowOff>109891</xdr:rowOff>
    </xdr:to>
    <xdr:grpSp>
      <xdr:nvGrpSpPr>
        <xdr:cNvPr id="8" name="Group 7">
          <a:hlinkClick xmlns:r="http://schemas.openxmlformats.org/officeDocument/2006/relationships" r:id="rId7" tooltip="Thanks a TON for Supporting :)"/>
          <a:extLst>
            <a:ext uri="{FF2B5EF4-FFF2-40B4-BE49-F238E27FC236}">
              <a16:creationId xmlns:a16="http://schemas.microsoft.com/office/drawing/2014/main" id="{5256C0FC-6D1F-41F4-94FC-810D84BAF4E6}"/>
            </a:ext>
          </a:extLst>
        </xdr:cNvPr>
        <xdr:cNvGrpSpPr/>
      </xdr:nvGrpSpPr>
      <xdr:grpSpPr>
        <a:xfrm>
          <a:off x="1143006" y="8044949"/>
          <a:ext cx="6396405" cy="2535115"/>
          <a:chOff x="5502519" y="6923944"/>
          <a:chExt cx="5370636" cy="2000248"/>
        </a:xfrm>
      </xdr:grpSpPr>
      <xdr:pic>
        <xdr:nvPicPr>
          <xdr:cNvPr id="9" name="Picture 8" descr="Smile Gummy Monsters">
            <a:extLst>
              <a:ext uri="{FF2B5EF4-FFF2-40B4-BE49-F238E27FC236}">
                <a16:creationId xmlns:a16="http://schemas.microsoft.com/office/drawing/2014/main" id="{67737FB6-07E1-D82C-668C-E3A644ABAE42}"/>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5502519" y="7019193"/>
            <a:ext cx="1802422" cy="1802422"/>
          </a:xfrm>
          <a:prstGeom prst="rect">
            <a:avLst/>
          </a:prstGeom>
        </xdr:spPr>
      </xdr:pic>
      <xdr:pic>
        <xdr:nvPicPr>
          <xdr:cNvPr id="10" name="Graphic 9" descr="Coffee with solid fill">
            <a:extLst>
              <a:ext uri="{FF2B5EF4-FFF2-40B4-BE49-F238E27FC236}">
                <a16:creationId xmlns:a16="http://schemas.microsoft.com/office/drawing/2014/main" id="{F04ECC80-CD94-AA58-97E0-BA4245576E00}"/>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a:off x="8997463" y="6923944"/>
            <a:ext cx="1875692" cy="1875692"/>
          </a:xfrm>
          <a:prstGeom prst="rect">
            <a:avLst/>
          </a:prstGeom>
        </xdr:spPr>
      </xdr:pic>
      <xdr:sp macro="" textlink="">
        <xdr:nvSpPr>
          <xdr:cNvPr id="11" name="TextBox 10">
            <a:extLst>
              <a:ext uri="{FF2B5EF4-FFF2-40B4-BE49-F238E27FC236}">
                <a16:creationId xmlns:a16="http://schemas.microsoft.com/office/drawing/2014/main" id="{C39B4609-E443-8FF3-8057-430AF75378D1}"/>
              </a:ext>
            </a:extLst>
          </xdr:cNvPr>
          <xdr:cNvSpPr txBox="1"/>
        </xdr:nvSpPr>
        <xdr:spPr>
          <a:xfrm>
            <a:off x="7136423" y="7041173"/>
            <a:ext cx="2190750" cy="188301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IN" sz="3600" b="1">
                <a:solidFill>
                  <a:srgbClr val="7030A0"/>
                </a:solidFill>
                <a:latin typeface="Rockwell Condensed" panose="02060603050405020104" pitchFamily="18" charset="0"/>
              </a:rPr>
              <a:t>Buy</a:t>
            </a:r>
            <a:r>
              <a:rPr lang="en-IN" sz="3600" b="1" baseline="0">
                <a:solidFill>
                  <a:srgbClr val="7030A0"/>
                </a:solidFill>
                <a:latin typeface="Rockwell Condensed" panose="02060603050405020104" pitchFamily="18" charset="0"/>
              </a:rPr>
              <a:t> me a Coffee :)</a:t>
            </a:r>
            <a:endParaRPr lang="en-IN" sz="3600" b="1">
              <a:solidFill>
                <a:srgbClr val="7030A0"/>
              </a:solidFill>
              <a:latin typeface="Rockwell Condensed" panose="02060603050405020104" pitchFamily="18" charset="0"/>
            </a:endParaRPr>
          </a:p>
        </xdr:txBody>
      </xdr:sp>
    </xdr:grpSp>
    <xdr:clientData/>
  </xdr:twoCellAnchor>
  <xdr:twoCellAnchor>
    <xdr:from>
      <xdr:col>15</xdr:col>
      <xdr:colOff>527536</xdr:colOff>
      <xdr:row>29</xdr:row>
      <xdr:rowOff>87920</xdr:rowOff>
    </xdr:from>
    <xdr:to>
      <xdr:col>19</xdr:col>
      <xdr:colOff>586151</xdr:colOff>
      <xdr:row>40</xdr:row>
      <xdr:rowOff>51207</xdr:rowOff>
    </xdr:to>
    <xdr:grpSp>
      <xdr:nvGrpSpPr>
        <xdr:cNvPr id="12" name="Group 11">
          <a:hlinkClick xmlns:r="http://schemas.openxmlformats.org/officeDocument/2006/relationships" r:id="rId11" tooltip="Lesson# 1 Tutorial"/>
          <a:extLst>
            <a:ext uri="{FF2B5EF4-FFF2-40B4-BE49-F238E27FC236}">
              <a16:creationId xmlns:a16="http://schemas.microsoft.com/office/drawing/2014/main" id="{6A2C76FC-FE38-4EFA-AC24-D7A9E4AD020E}"/>
            </a:ext>
          </a:extLst>
        </xdr:cNvPr>
        <xdr:cNvGrpSpPr/>
      </xdr:nvGrpSpPr>
      <xdr:grpSpPr>
        <a:xfrm>
          <a:off x="9649555" y="5986093"/>
          <a:ext cx="2491154" cy="2058787"/>
          <a:chOff x="9876692" y="4755173"/>
          <a:chExt cx="2491154" cy="2058787"/>
        </a:xfrm>
      </xdr:grpSpPr>
      <xdr:pic>
        <xdr:nvPicPr>
          <xdr:cNvPr id="13" name="Picture 12">
            <a:extLst>
              <a:ext uri="{FF2B5EF4-FFF2-40B4-BE49-F238E27FC236}">
                <a16:creationId xmlns:a16="http://schemas.microsoft.com/office/drawing/2014/main" id="{158E82FD-2F6E-A9D4-AC0D-7DE3F9871F35}"/>
              </a:ext>
            </a:extLst>
          </xdr:cNvPr>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Lst>
          </a:blip>
          <a:stretch>
            <a:fillRect/>
          </a:stretch>
        </xdr:blipFill>
        <xdr:spPr>
          <a:xfrm>
            <a:off x="10338287" y="5641734"/>
            <a:ext cx="1692518" cy="1172226"/>
          </a:xfrm>
          <a:prstGeom prst="rect">
            <a:avLst/>
          </a:prstGeom>
        </xdr:spPr>
      </xdr:pic>
      <xdr:sp macro="" textlink="">
        <xdr:nvSpPr>
          <xdr:cNvPr id="14" name="TextBox 13">
            <a:extLst>
              <a:ext uri="{FF2B5EF4-FFF2-40B4-BE49-F238E27FC236}">
                <a16:creationId xmlns:a16="http://schemas.microsoft.com/office/drawing/2014/main" id="{198C20A8-2F94-1306-75DC-9B7FC1430F1B}"/>
              </a:ext>
            </a:extLst>
          </xdr:cNvPr>
          <xdr:cNvSpPr txBox="1"/>
        </xdr:nvSpPr>
        <xdr:spPr>
          <a:xfrm>
            <a:off x="9876692" y="4755173"/>
            <a:ext cx="2491154" cy="87190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IN" sz="1800" b="1">
                <a:latin typeface="Segoe UI" panose="020B0502040204020203" pitchFamily="34" charset="0"/>
                <a:cs typeface="Segoe UI" panose="020B0502040204020203" pitchFamily="34" charset="0"/>
              </a:rPr>
              <a:t>Watch</a:t>
            </a:r>
            <a:r>
              <a:rPr lang="en-IN" sz="1800" b="1" baseline="0">
                <a:latin typeface="Segoe UI" panose="020B0502040204020203" pitchFamily="34" charset="0"/>
                <a:cs typeface="Segoe UI" panose="020B0502040204020203" pitchFamily="34" charset="0"/>
              </a:rPr>
              <a:t> the Tutorial On YouTube</a:t>
            </a:r>
            <a:endParaRPr lang="en-IN" sz="1800" b="1">
              <a:latin typeface="Segoe UI" panose="020B0502040204020203" pitchFamily="34" charset="0"/>
              <a:cs typeface="Segoe UI" panose="020B0502040204020203" pitchFamily="34" charset="0"/>
            </a:endParaRPr>
          </a:p>
        </xdr:txBody>
      </xdr:sp>
    </xdr:grpSp>
    <xdr:clientData/>
  </xdr:twoCellAnchor>
  <xdr:oneCellAnchor>
    <xdr:from>
      <xdr:col>3</xdr:col>
      <xdr:colOff>265097</xdr:colOff>
      <xdr:row>4</xdr:row>
      <xdr:rowOff>168627</xdr:rowOff>
    </xdr:from>
    <xdr:ext cx="4312911" cy="781111"/>
    <xdr:sp macro="" textlink="">
      <xdr:nvSpPr>
        <xdr:cNvPr id="15" name="Rectangle 14">
          <a:extLst>
            <a:ext uri="{FF2B5EF4-FFF2-40B4-BE49-F238E27FC236}">
              <a16:creationId xmlns:a16="http://schemas.microsoft.com/office/drawing/2014/main" id="{9838B12D-8BEA-4E83-81F3-48B82B4003A6}"/>
            </a:ext>
          </a:extLst>
        </xdr:cNvPr>
        <xdr:cNvSpPr/>
      </xdr:nvSpPr>
      <xdr:spPr>
        <a:xfrm>
          <a:off x="2093897" y="1302102"/>
          <a:ext cx="4312911" cy="781111"/>
        </a:xfrm>
        <a:prstGeom prst="rect">
          <a:avLst/>
        </a:prstGeom>
        <a:noFill/>
      </xdr:spPr>
      <xdr:txBody>
        <a:bodyPr wrap="none" lIns="91440" tIns="45720" rIns="91440" bIns="45720">
          <a:spAutoFit/>
        </a:bodyPr>
        <a:lstStyle/>
        <a:p>
          <a:pPr algn="ctr"/>
          <a:r>
            <a:rPr lang="en-US" sz="4400" b="1" cap="none" spc="0">
              <a:ln w="12700">
                <a:solidFill>
                  <a:schemeClr val="tx2">
                    <a:lumMod val="75000"/>
                  </a:schemeClr>
                </a:solidFill>
                <a:prstDash val="solid"/>
              </a:ln>
              <a:pattFill prst="dkUpDiag">
                <a:fgClr>
                  <a:schemeClr val="tx2"/>
                </a:fgClr>
                <a:bgClr>
                  <a:schemeClr val="tx2">
                    <a:lumMod val="20000"/>
                    <a:lumOff val="80000"/>
                  </a:schemeClr>
                </a:bgClr>
              </a:pattFill>
              <a:effectLst>
                <a:outerShdw dist="38100" dir="2640000" algn="bl" rotWithShape="0">
                  <a:schemeClr val="tx2">
                    <a:lumMod val="75000"/>
                  </a:schemeClr>
                </a:outerShdw>
              </a:effectLst>
            </a:rPr>
            <a:t>Table of Contents</a:t>
          </a:r>
        </a:p>
      </xdr:txBody>
    </xdr:sp>
    <xdr:clientData/>
  </xdr:oneCellAnchor>
  <xdr:twoCellAnchor editAs="absolute">
    <xdr:from>
      <xdr:col>0</xdr:col>
      <xdr:colOff>249117</xdr:colOff>
      <xdr:row>0</xdr:row>
      <xdr:rowOff>476250</xdr:rowOff>
    </xdr:from>
    <xdr:to>
      <xdr:col>3</xdr:col>
      <xdr:colOff>430632</xdr:colOff>
      <xdr:row>6</xdr:row>
      <xdr:rowOff>120385</xdr:rowOff>
    </xdr:to>
    <xdr:grpSp>
      <xdr:nvGrpSpPr>
        <xdr:cNvPr id="16" name="EXTRA CREDIT" descr="EXTRA CREDIT&#10;&#10;">
          <a:extLst>
            <a:ext uri="{FF2B5EF4-FFF2-40B4-BE49-F238E27FC236}">
              <a16:creationId xmlns:a16="http://schemas.microsoft.com/office/drawing/2014/main" id="{8D898B94-5965-4E95-ADBF-772CC58391CA}"/>
            </a:ext>
          </a:extLst>
        </xdr:cNvPr>
        <xdr:cNvGrpSpPr/>
      </xdr:nvGrpSpPr>
      <xdr:grpSpPr>
        <a:xfrm>
          <a:off x="249117" y="476250"/>
          <a:ext cx="2005919" cy="1160808"/>
          <a:chOff x="9048750" y="3743325"/>
          <a:chExt cx="1987337" cy="1153413"/>
        </a:xfrm>
      </xdr:grpSpPr>
      <xdr:sp macro="" textlink="">
        <xdr:nvSpPr>
          <xdr:cNvPr id="17" name="Step" descr="EXTRA CREDIT&#10;You can raise a value to a power by using the carat (^) symbol, like =A1^A2. Enter it with Shift+6.&#10;">
            <a:extLst>
              <a:ext uri="{FF2B5EF4-FFF2-40B4-BE49-F238E27FC236}">
                <a16:creationId xmlns:a16="http://schemas.microsoft.com/office/drawing/2014/main" id="{E1DCC41A-FF64-8523-28C0-DF1532A7D355}"/>
              </a:ext>
            </a:extLst>
          </xdr:cNvPr>
          <xdr:cNvSpPr txBox="1"/>
        </xdr:nvSpPr>
        <xdr:spPr>
          <a:xfrm>
            <a:off x="9372799" y="3895724"/>
            <a:ext cx="1663288" cy="100101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a:defRPr/>
            </a:pPr>
            <a:r>
              <a:rPr lang="en-US" sz="1200" b="1" kern="0" baseline="0">
                <a:solidFill>
                  <a:srgbClr val="217346"/>
                </a:solidFill>
                <a:latin typeface="Copperplate Gothic Bold" panose="020E0705020206020404" pitchFamily="34" charset="0"/>
                <a:ea typeface="Segoe UI" pitchFamily="34" charset="0"/>
                <a:cs typeface="Times New Roman" panose="02020603050405020304" pitchFamily="18" charset="0"/>
              </a:rPr>
              <a:t>TIP</a:t>
            </a:r>
            <a:endParaRPr lang="en-US" sz="1200" b="1" baseline="0">
              <a:solidFill>
                <a:srgbClr val="217346"/>
              </a:solidFill>
              <a:latin typeface="Copperplate Gothic Bold" panose="020E0705020206020404" pitchFamily="34" charset="0"/>
              <a:ea typeface="Segoe UI" pitchFamily="34" charset="0"/>
              <a:cs typeface="Times New Roman" panose="02020603050405020304" pitchFamily="18" charset="0"/>
            </a:endParaRPr>
          </a:p>
          <a:p>
            <a:pPr eaLnBrk="1" fontAlgn="auto" latinLnBrk="0" hangingPunct="1"/>
            <a:r>
              <a:rPr lang="en-US" sz="1050" b="0" i="0" kern="1200" baseline="0">
                <a:solidFill>
                  <a:schemeClr val="dk1"/>
                </a:solidFill>
                <a:effectLst/>
                <a:latin typeface="Segoe UI" panose="020B0502040204020203" pitchFamily="34" charset="0"/>
                <a:ea typeface="+mn-ea"/>
                <a:cs typeface="Segoe UI" panose="020B0502040204020203" pitchFamily="34" charset="0"/>
              </a:rPr>
              <a:t>Click on the Excel icon to return to the Table of Contents anytime :)</a:t>
            </a:r>
          </a:p>
        </xdr:txBody>
      </xdr:sp>
      <xdr:sp macro="" textlink="">
        <xdr:nvSpPr>
          <xdr:cNvPr id="18" name="Extra Credit Arrow" descr="Arrow">
            <a:extLst>
              <a:ext uri="{FF2B5EF4-FFF2-40B4-BE49-F238E27FC236}">
                <a16:creationId xmlns:a16="http://schemas.microsoft.com/office/drawing/2014/main" id="{70ACCA10-0602-0552-ECE9-BEA2FA6920BD}"/>
              </a:ext>
            </a:extLst>
          </xdr:cNvPr>
          <xdr:cNvSpPr/>
        </xdr:nvSpPr>
        <xdr:spPr>
          <a:xfrm rot="15682076" flipH="1">
            <a:off x="9021478" y="3770597"/>
            <a:ext cx="462029" cy="407486"/>
          </a:xfrm>
          <a:prstGeom prst="arc">
            <a:avLst>
              <a:gd name="adj1" fmla="val 15011426"/>
              <a:gd name="adj2" fmla="val 672396"/>
            </a:avLst>
          </a:prstGeom>
          <a:ln w="19050">
            <a:solidFill>
              <a:srgbClr val="217346"/>
            </a:solidFill>
            <a:headEnd type="triangle"/>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lang="en-US" sz="1100"/>
          </a:p>
        </xdr:txBody>
      </xdr:sp>
    </xdr:grpSp>
    <xdr:clientData/>
  </xdr:twoCellAnchor>
  <xdr:twoCellAnchor>
    <xdr:from>
      <xdr:col>4</xdr:col>
      <xdr:colOff>564174</xdr:colOff>
      <xdr:row>9</xdr:row>
      <xdr:rowOff>131884</xdr:rowOff>
    </xdr:from>
    <xdr:to>
      <xdr:col>8</xdr:col>
      <xdr:colOff>571499</xdr:colOff>
      <xdr:row>12</xdr:row>
      <xdr:rowOff>117230</xdr:rowOff>
    </xdr:to>
    <xdr:sp macro="" textlink="">
      <xdr:nvSpPr>
        <xdr:cNvPr id="19" name="Rectangle: Rounded Corners 18">
          <a:hlinkClick xmlns:r="http://schemas.openxmlformats.org/officeDocument/2006/relationships" r:id="rId13" tooltip="Chapter 1"/>
          <a:extLst>
            <a:ext uri="{FF2B5EF4-FFF2-40B4-BE49-F238E27FC236}">
              <a16:creationId xmlns:a16="http://schemas.microsoft.com/office/drawing/2014/main" id="{AA286C93-475F-40BB-B116-FD779AB1EF36}"/>
            </a:ext>
          </a:extLst>
        </xdr:cNvPr>
        <xdr:cNvSpPr/>
      </xdr:nvSpPr>
      <xdr:spPr>
        <a:xfrm>
          <a:off x="3002574" y="2217859"/>
          <a:ext cx="2445725" cy="556846"/>
        </a:xfrm>
        <a:prstGeom prst="roundRect">
          <a:avLst/>
        </a:prstGeom>
        <a:solidFill>
          <a:srgbClr val="217346"/>
        </a:solidFill>
        <a:ln>
          <a:noFill/>
        </a:ln>
        <a:effectLst>
          <a:outerShdw blurRad="50800" dist="38100" dir="5400000" algn="t" rotWithShape="0">
            <a:prstClr val="black">
              <a:alpha val="40000"/>
            </a:prst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600">
              <a:latin typeface="Segoe UI" panose="020B0502040204020203" pitchFamily="34" charset="0"/>
              <a:cs typeface="Segoe UI" panose="020B0502040204020203" pitchFamily="34" charset="0"/>
            </a:rPr>
            <a:t>SUMPRODUCT</a:t>
          </a:r>
        </a:p>
      </xdr:txBody>
    </xdr:sp>
    <xdr:clientData/>
  </xdr:twoCellAnchor>
  <xdr:twoCellAnchor>
    <xdr:from>
      <xdr:col>4</xdr:col>
      <xdr:colOff>564174</xdr:colOff>
      <xdr:row>13</xdr:row>
      <xdr:rowOff>131884</xdr:rowOff>
    </xdr:from>
    <xdr:to>
      <xdr:col>8</xdr:col>
      <xdr:colOff>571499</xdr:colOff>
      <xdr:row>16</xdr:row>
      <xdr:rowOff>117230</xdr:rowOff>
    </xdr:to>
    <xdr:sp macro="" textlink="">
      <xdr:nvSpPr>
        <xdr:cNvPr id="20" name="Rectangle: Rounded Corners 19">
          <a:hlinkClick xmlns:r="http://schemas.openxmlformats.org/officeDocument/2006/relationships" r:id="rId14" tooltip="Chapter 1"/>
          <a:extLst>
            <a:ext uri="{FF2B5EF4-FFF2-40B4-BE49-F238E27FC236}">
              <a16:creationId xmlns:a16="http://schemas.microsoft.com/office/drawing/2014/main" id="{888975A3-3422-44A2-B91F-B68323E5C139}"/>
            </a:ext>
          </a:extLst>
        </xdr:cNvPr>
        <xdr:cNvSpPr/>
      </xdr:nvSpPr>
      <xdr:spPr>
        <a:xfrm>
          <a:off x="3002574" y="2979859"/>
          <a:ext cx="2445725" cy="556846"/>
        </a:xfrm>
        <a:prstGeom prst="roundRect">
          <a:avLst/>
        </a:prstGeom>
        <a:solidFill>
          <a:srgbClr val="217346"/>
        </a:solidFill>
        <a:ln>
          <a:noFill/>
        </a:ln>
        <a:effectLst>
          <a:outerShdw blurRad="50800" dist="38100" dir="5400000" algn="t" rotWithShape="0">
            <a:prstClr val="black">
              <a:alpha val="40000"/>
            </a:prst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600">
              <a:latin typeface="Segoe UI" panose="020B0502040204020203" pitchFamily="34" charset="0"/>
              <a:cs typeface="Segoe UI" panose="020B0502040204020203" pitchFamily="34" charset="0"/>
            </a:rPr>
            <a:t>MAXIFS/MINIFS</a:t>
          </a:r>
        </a:p>
      </xdr:txBody>
    </xdr:sp>
    <xdr:clientData/>
  </xdr:twoCellAnchor>
  <xdr:twoCellAnchor>
    <xdr:from>
      <xdr:col>4</xdr:col>
      <xdr:colOff>564174</xdr:colOff>
      <xdr:row>21</xdr:row>
      <xdr:rowOff>131884</xdr:rowOff>
    </xdr:from>
    <xdr:to>
      <xdr:col>8</xdr:col>
      <xdr:colOff>571499</xdr:colOff>
      <xdr:row>24</xdr:row>
      <xdr:rowOff>117230</xdr:rowOff>
    </xdr:to>
    <xdr:sp macro="" textlink="">
      <xdr:nvSpPr>
        <xdr:cNvPr id="21" name="Rectangle: Rounded Corners 20">
          <a:hlinkClick xmlns:r="http://schemas.openxmlformats.org/officeDocument/2006/relationships" r:id="rId15" tooltip="Chapter 1"/>
          <a:extLst>
            <a:ext uri="{FF2B5EF4-FFF2-40B4-BE49-F238E27FC236}">
              <a16:creationId xmlns:a16="http://schemas.microsoft.com/office/drawing/2014/main" id="{33AFC81D-3C6A-4747-B405-DF35CD3E1FA8}"/>
            </a:ext>
          </a:extLst>
        </xdr:cNvPr>
        <xdr:cNvSpPr/>
      </xdr:nvSpPr>
      <xdr:spPr>
        <a:xfrm>
          <a:off x="3002574" y="3741859"/>
          <a:ext cx="2445725" cy="556846"/>
        </a:xfrm>
        <a:prstGeom prst="roundRect">
          <a:avLst/>
        </a:prstGeom>
        <a:solidFill>
          <a:srgbClr val="217346"/>
        </a:solidFill>
        <a:ln>
          <a:noFill/>
        </a:ln>
        <a:effectLst>
          <a:outerShdw blurRad="50800" dist="38100" dir="5400000" algn="t" rotWithShape="0">
            <a:prstClr val="black">
              <a:alpha val="40000"/>
            </a:prst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600">
              <a:latin typeface="Segoe UI" panose="020B0502040204020203" pitchFamily="34" charset="0"/>
              <a:cs typeface="Segoe UI" panose="020B0502040204020203" pitchFamily="34" charset="0"/>
            </a:rPr>
            <a:t>COUNTIF/IFS</a:t>
          </a:r>
        </a:p>
      </xdr:txBody>
    </xdr:sp>
    <xdr:clientData/>
  </xdr:twoCellAnchor>
  <xdr:twoCellAnchor>
    <xdr:from>
      <xdr:col>4</xdr:col>
      <xdr:colOff>564174</xdr:colOff>
      <xdr:row>29</xdr:row>
      <xdr:rowOff>131884</xdr:rowOff>
    </xdr:from>
    <xdr:to>
      <xdr:col>8</xdr:col>
      <xdr:colOff>571499</xdr:colOff>
      <xdr:row>32</xdr:row>
      <xdr:rowOff>117230</xdr:rowOff>
    </xdr:to>
    <xdr:sp macro="" textlink="">
      <xdr:nvSpPr>
        <xdr:cNvPr id="22" name="Rectangle: Rounded Corners 21">
          <a:hlinkClick xmlns:r="http://schemas.openxmlformats.org/officeDocument/2006/relationships" r:id="rId16" tooltip="Chapter 2"/>
          <a:extLst>
            <a:ext uri="{FF2B5EF4-FFF2-40B4-BE49-F238E27FC236}">
              <a16:creationId xmlns:a16="http://schemas.microsoft.com/office/drawing/2014/main" id="{7C82E09A-6F0F-4D85-BCB3-84AD26D3F963}"/>
            </a:ext>
          </a:extLst>
        </xdr:cNvPr>
        <xdr:cNvSpPr/>
      </xdr:nvSpPr>
      <xdr:spPr>
        <a:xfrm>
          <a:off x="3002574" y="5265859"/>
          <a:ext cx="2445725" cy="556846"/>
        </a:xfrm>
        <a:prstGeom prst="roundRect">
          <a:avLst/>
        </a:prstGeom>
        <a:solidFill>
          <a:srgbClr val="217346"/>
        </a:solidFill>
        <a:ln>
          <a:noFill/>
        </a:ln>
        <a:effectLst>
          <a:outerShdw blurRad="50800" dist="38100" dir="5400000" algn="t" rotWithShape="0">
            <a:prstClr val="black">
              <a:alpha val="40000"/>
            </a:prst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600">
              <a:latin typeface="Segoe UI" panose="020B0502040204020203" pitchFamily="34" charset="0"/>
              <a:cs typeface="Segoe UI" panose="020B0502040204020203" pitchFamily="34" charset="0"/>
            </a:rPr>
            <a:t>MAXIFS/MINIFS</a:t>
          </a:r>
        </a:p>
      </xdr:txBody>
    </xdr:sp>
    <xdr:clientData/>
  </xdr:twoCellAnchor>
  <xdr:twoCellAnchor>
    <xdr:from>
      <xdr:col>4</xdr:col>
      <xdr:colOff>564174</xdr:colOff>
      <xdr:row>33</xdr:row>
      <xdr:rowOff>131884</xdr:rowOff>
    </xdr:from>
    <xdr:to>
      <xdr:col>8</xdr:col>
      <xdr:colOff>571499</xdr:colOff>
      <xdr:row>36</xdr:row>
      <xdr:rowOff>117230</xdr:rowOff>
    </xdr:to>
    <xdr:sp macro="" textlink="">
      <xdr:nvSpPr>
        <xdr:cNvPr id="23" name="Rectangle: Rounded Corners 22">
          <a:hlinkClick xmlns:r="http://schemas.openxmlformats.org/officeDocument/2006/relationships" r:id="rId17" tooltip="Calculate Average Temperature in Celcius during Working Hours"/>
          <a:extLst>
            <a:ext uri="{FF2B5EF4-FFF2-40B4-BE49-F238E27FC236}">
              <a16:creationId xmlns:a16="http://schemas.microsoft.com/office/drawing/2014/main" id="{6186F090-931A-4B82-9CDE-DCE8A9668CD5}"/>
            </a:ext>
          </a:extLst>
        </xdr:cNvPr>
        <xdr:cNvSpPr/>
      </xdr:nvSpPr>
      <xdr:spPr>
        <a:xfrm>
          <a:off x="3002574" y="6027859"/>
          <a:ext cx="2445725" cy="556846"/>
        </a:xfrm>
        <a:prstGeom prst="roundRect">
          <a:avLst/>
        </a:prstGeom>
        <a:solidFill>
          <a:srgbClr val="217346"/>
        </a:solidFill>
        <a:ln>
          <a:noFill/>
        </a:ln>
        <a:effectLst>
          <a:outerShdw blurRad="50800" dist="38100" dir="5400000" algn="t" rotWithShape="0">
            <a:prstClr val="black">
              <a:alpha val="40000"/>
            </a:prst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600">
              <a:latin typeface="Segoe UI" panose="020B0502040204020203" pitchFamily="34" charset="0"/>
              <a:cs typeface="Segoe UI" panose="020B0502040204020203" pitchFamily="34" charset="0"/>
            </a:rPr>
            <a:t>Complex Example 1</a:t>
          </a:r>
        </a:p>
      </xdr:txBody>
    </xdr:sp>
    <xdr:clientData/>
  </xdr:twoCellAnchor>
  <xdr:twoCellAnchor>
    <xdr:from>
      <xdr:col>4</xdr:col>
      <xdr:colOff>564174</xdr:colOff>
      <xdr:row>37</xdr:row>
      <xdr:rowOff>131884</xdr:rowOff>
    </xdr:from>
    <xdr:to>
      <xdr:col>8</xdr:col>
      <xdr:colOff>571499</xdr:colOff>
      <xdr:row>40</xdr:row>
      <xdr:rowOff>117230</xdr:rowOff>
    </xdr:to>
    <xdr:sp macro="" textlink="">
      <xdr:nvSpPr>
        <xdr:cNvPr id="24" name="Rectangle: Rounded Corners 23">
          <a:hlinkClick xmlns:r="http://schemas.openxmlformats.org/officeDocument/2006/relationships" r:id="rId18" tooltip="Calculate Total Sales based on the multiple criteria"/>
          <a:extLst>
            <a:ext uri="{FF2B5EF4-FFF2-40B4-BE49-F238E27FC236}">
              <a16:creationId xmlns:a16="http://schemas.microsoft.com/office/drawing/2014/main" id="{8504062E-E5F2-4BD2-A25C-7B0A3902ADB0}"/>
            </a:ext>
          </a:extLst>
        </xdr:cNvPr>
        <xdr:cNvSpPr/>
      </xdr:nvSpPr>
      <xdr:spPr>
        <a:xfrm>
          <a:off x="3002574" y="6789859"/>
          <a:ext cx="2445725" cy="556846"/>
        </a:xfrm>
        <a:prstGeom prst="roundRect">
          <a:avLst/>
        </a:prstGeom>
        <a:solidFill>
          <a:srgbClr val="217346"/>
        </a:solidFill>
        <a:ln>
          <a:noFill/>
        </a:ln>
        <a:effectLst>
          <a:outerShdw blurRad="50800" dist="38100" dir="5400000" algn="t" rotWithShape="0">
            <a:prstClr val="black">
              <a:alpha val="40000"/>
            </a:prst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600">
              <a:latin typeface="Segoe UI" panose="020B0502040204020203" pitchFamily="34" charset="0"/>
              <a:cs typeface="Segoe UI" panose="020B0502040204020203" pitchFamily="34" charset="0"/>
            </a:rPr>
            <a:t>Complex Example 2</a:t>
          </a:r>
        </a:p>
      </xdr:txBody>
    </xdr:sp>
    <xdr:clientData/>
  </xdr:twoCellAnchor>
  <xdr:twoCellAnchor>
    <xdr:from>
      <xdr:col>4</xdr:col>
      <xdr:colOff>564174</xdr:colOff>
      <xdr:row>25</xdr:row>
      <xdr:rowOff>131884</xdr:rowOff>
    </xdr:from>
    <xdr:to>
      <xdr:col>8</xdr:col>
      <xdr:colOff>571499</xdr:colOff>
      <xdr:row>28</xdr:row>
      <xdr:rowOff>117230</xdr:rowOff>
    </xdr:to>
    <xdr:sp macro="" textlink="">
      <xdr:nvSpPr>
        <xdr:cNvPr id="25" name="Rectangle: Rounded Corners 24">
          <a:hlinkClick xmlns:r="http://schemas.openxmlformats.org/officeDocument/2006/relationships" r:id="rId19" tooltip="Chapter 2"/>
          <a:extLst>
            <a:ext uri="{FF2B5EF4-FFF2-40B4-BE49-F238E27FC236}">
              <a16:creationId xmlns:a16="http://schemas.microsoft.com/office/drawing/2014/main" id="{2A11D35B-73A0-4F37-9F36-705AF362DE5B}"/>
            </a:ext>
          </a:extLst>
        </xdr:cNvPr>
        <xdr:cNvSpPr/>
      </xdr:nvSpPr>
      <xdr:spPr>
        <a:xfrm>
          <a:off x="3002574" y="4503859"/>
          <a:ext cx="2445725" cy="556846"/>
        </a:xfrm>
        <a:prstGeom prst="roundRect">
          <a:avLst/>
        </a:prstGeom>
        <a:solidFill>
          <a:srgbClr val="217346"/>
        </a:solidFill>
        <a:ln>
          <a:noFill/>
        </a:ln>
        <a:effectLst>
          <a:outerShdw blurRad="50800" dist="38100" dir="5400000" algn="t" rotWithShape="0">
            <a:prstClr val="black">
              <a:alpha val="40000"/>
            </a:prst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600">
              <a:latin typeface="Segoe UI" panose="020B0502040204020203" pitchFamily="34" charset="0"/>
              <a:cs typeface="Segoe UI" panose="020B0502040204020203" pitchFamily="34" charset="0"/>
            </a:rPr>
            <a:t>SUMIF/IFS</a:t>
          </a:r>
        </a:p>
      </xdr:txBody>
    </xdr:sp>
    <xdr:clientData/>
  </xdr:twoCellAnchor>
  <xdr:oneCellAnchor>
    <xdr:from>
      <xdr:col>2</xdr:col>
      <xdr:colOff>98885</xdr:colOff>
      <xdr:row>53</xdr:row>
      <xdr:rowOff>102577</xdr:rowOff>
    </xdr:from>
    <xdr:ext cx="5946885" cy="781111"/>
    <xdr:sp macro="" textlink="">
      <xdr:nvSpPr>
        <xdr:cNvPr id="26" name="Rectangle 25">
          <a:extLst>
            <a:ext uri="{FF2B5EF4-FFF2-40B4-BE49-F238E27FC236}">
              <a16:creationId xmlns:a16="http://schemas.microsoft.com/office/drawing/2014/main" id="{3EC6C62F-66ED-4946-9D0E-09323AD9060D}"/>
            </a:ext>
          </a:extLst>
        </xdr:cNvPr>
        <xdr:cNvSpPr/>
      </xdr:nvSpPr>
      <xdr:spPr>
        <a:xfrm>
          <a:off x="1315154" y="9810750"/>
          <a:ext cx="5946885" cy="781111"/>
        </a:xfrm>
        <a:prstGeom prst="rect">
          <a:avLst/>
        </a:prstGeom>
        <a:noFill/>
      </xdr:spPr>
      <xdr:txBody>
        <a:bodyPr wrap="none" lIns="91440" tIns="45720" rIns="91440" bIns="45720">
          <a:spAutoFit/>
        </a:bodyPr>
        <a:lstStyle/>
        <a:p>
          <a:pPr algn="ctr"/>
          <a:r>
            <a:rPr lang="en-US" sz="4400" b="1" cap="none" spc="0">
              <a:ln w="12700">
                <a:solidFill>
                  <a:schemeClr val="tx2">
                    <a:lumMod val="75000"/>
                  </a:schemeClr>
                </a:solidFill>
                <a:prstDash val="solid"/>
              </a:ln>
              <a:pattFill prst="dkUpDiag">
                <a:fgClr>
                  <a:schemeClr val="tx2"/>
                </a:fgClr>
                <a:bgClr>
                  <a:schemeClr val="tx2">
                    <a:lumMod val="20000"/>
                    <a:lumOff val="80000"/>
                  </a:schemeClr>
                </a:bgClr>
              </a:pattFill>
              <a:effectLst>
                <a:outerShdw dist="38100" dir="2640000" algn="bl" rotWithShape="0">
                  <a:schemeClr val="tx2">
                    <a:lumMod val="75000"/>
                  </a:schemeClr>
                </a:outerShdw>
              </a:effectLst>
            </a:rPr>
            <a:t>Advanced Excel Glossary</a:t>
          </a:r>
        </a:p>
      </xdr:txBody>
    </xdr:sp>
    <xdr:clientData/>
  </xdr:oneCellAnchor>
  <xdr:twoCellAnchor>
    <xdr:from>
      <xdr:col>4</xdr:col>
      <xdr:colOff>564174</xdr:colOff>
      <xdr:row>13</xdr:row>
      <xdr:rowOff>131884</xdr:rowOff>
    </xdr:from>
    <xdr:to>
      <xdr:col>8</xdr:col>
      <xdr:colOff>571499</xdr:colOff>
      <xdr:row>16</xdr:row>
      <xdr:rowOff>117230</xdr:rowOff>
    </xdr:to>
    <xdr:sp macro="" textlink="">
      <xdr:nvSpPr>
        <xdr:cNvPr id="27" name="Rectangle: Rounded Corners 26">
          <a:hlinkClick xmlns:r="http://schemas.openxmlformats.org/officeDocument/2006/relationships" r:id="rId14" tooltip="Chapter 1"/>
          <a:extLst>
            <a:ext uri="{FF2B5EF4-FFF2-40B4-BE49-F238E27FC236}">
              <a16:creationId xmlns:a16="http://schemas.microsoft.com/office/drawing/2014/main" id="{E171DE88-2519-4981-BD36-5C528B0FEA62}"/>
            </a:ext>
          </a:extLst>
        </xdr:cNvPr>
        <xdr:cNvSpPr/>
      </xdr:nvSpPr>
      <xdr:spPr>
        <a:xfrm>
          <a:off x="2996712" y="4506057"/>
          <a:ext cx="2439864" cy="556846"/>
        </a:xfrm>
        <a:prstGeom prst="roundRect">
          <a:avLst/>
        </a:prstGeom>
        <a:solidFill>
          <a:srgbClr val="217346"/>
        </a:solidFill>
        <a:ln>
          <a:noFill/>
        </a:ln>
        <a:effectLst>
          <a:outerShdw blurRad="50800" dist="38100" dir="5400000" algn="t" rotWithShape="0">
            <a:prstClr val="black">
              <a:alpha val="40000"/>
            </a:prst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600">
              <a:latin typeface="Segoe UI" panose="020B0502040204020203" pitchFamily="34" charset="0"/>
              <a:cs typeface="Segoe UI" panose="020B0502040204020203" pitchFamily="34" charset="0"/>
            </a:rPr>
            <a:t>AGGREGATE</a:t>
          </a:r>
        </a:p>
      </xdr:txBody>
    </xdr:sp>
    <xdr:clientData/>
  </xdr:twoCellAnchor>
  <xdr:twoCellAnchor>
    <xdr:from>
      <xdr:col>4</xdr:col>
      <xdr:colOff>564174</xdr:colOff>
      <xdr:row>21</xdr:row>
      <xdr:rowOff>131884</xdr:rowOff>
    </xdr:from>
    <xdr:to>
      <xdr:col>8</xdr:col>
      <xdr:colOff>571499</xdr:colOff>
      <xdr:row>24</xdr:row>
      <xdr:rowOff>117230</xdr:rowOff>
    </xdr:to>
    <xdr:sp macro="" textlink="">
      <xdr:nvSpPr>
        <xdr:cNvPr id="28" name="Rectangle: Rounded Corners 27">
          <a:hlinkClick xmlns:r="http://schemas.openxmlformats.org/officeDocument/2006/relationships" r:id="rId19" tooltip="Chapter 2"/>
          <a:extLst>
            <a:ext uri="{FF2B5EF4-FFF2-40B4-BE49-F238E27FC236}">
              <a16:creationId xmlns:a16="http://schemas.microsoft.com/office/drawing/2014/main" id="{989E3F67-6053-4CE6-A22F-A4134EA3327D}"/>
            </a:ext>
          </a:extLst>
        </xdr:cNvPr>
        <xdr:cNvSpPr/>
      </xdr:nvSpPr>
      <xdr:spPr>
        <a:xfrm>
          <a:off x="2996712" y="6030057"/>
          <a:ext cx="2439864" cy="556846"/>
        </a:xfrm>
        <a:prstGeom prst="roundRect">
          <a:avLst/>
        </a:prstGeom>
        <a:solidFill>
          <a:srgbClr val="217346"/>
        </a:solidFill>
        <a:ln>
          <a:noFill/>
        </a:ln>
        <a:effectLst>
          <a:outerShdw blurRad="50800" dist="38100" dir="5400000" algn="t" rotWithShape="0">
            <a:prstClr val="black">
              <a:alpha val="40000"/>
            </a:prst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600">
              <a:latin typeface="Segoe UI" panose="020B0502040204020203" pitchFamily="34" charset="0"/>
              <a:cs typeface="Segoe UI" panose="020B0502040204020203" pitchFamily="34" charset="0"/>
            </a:rPr>
            <a:t>AVERAGEIF/IFS</a:t>
          </a:r>
        </a:p>
      </xdr:txBody>
    </xdr:sp>
    <xdr:clientData/>
  </xdr:twoCellAnchor>
  <xdr:twoCellAnchor>
    <xdr:from>
      <xdr:col>4</xdr:col>
      <xdr:colOff>564174</xdr:colOff>
      <xdr:row>17</xdr:row>
      <xdr:rowOff>131884</xdr:rowOff>
    </xdr:from>
    <xdr:to>
      <xdr:col>8</xdr:col>
      <xdr:colOff>571499</xdr:colOff>
      <xdr:row>20</xdr:row>
      <xdr:rowOff>117230</xdr:rowOff>
    </xdr:to>
    <xdr:sp macro="" textlink="">
      <xdr:nvSpPr>
        <xdr:cNvPr id="29" name="Rectangle: Rounded Corners 28">
          <a:hlinkClick xmlns:r="http://schemas.openxmlformats.org/officeDocument/2006/relationships" r:id="rId15" tooltip="Chapter 1"/>
          <a:extLst>
            <a:ext uri="{FF2B5EF4-FFF2-40B4-BE49-F238E27FC236}">
              <a16:creationId xmlns:a16="http://schemas.microsoft.com/office/drawing/2014/main" id="{5178A0F6-0AB6-4050-A55F-A6ACF1A6B35C}"/>
            </a:ext>
          </a:extLst>
        </xdr:cNvPr>
        <xdr:cNvSpPr/>
      </xdr:nvSpPr>
      <xdr:spPr>
        <a:xfrm>
          <a:off x="2996712" y="5268057"/>
          <a:ext cx="2439864" cy="556846"/>
        </a:xfrm>
        <a:prstGeom prst="roundRect">
          <a:avLst/>
        </a:prstGeom>
        <a:solidFill>
          <a:srgbClr val="217346"/>
        </a:solidFill>
        <a:ln>
          <a:noFill/>
        </a:ln>
        <a:effectLst>
          <a:outerShdw blurRad="50800" dist="38100" dir="5400000" algn="t" rotWithShape="0">
            <a:prstClr val="black">
              <a:alpha val="40000"/>
            </a:prst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600">
              <a:latin typeface="Segoe UI" panose="020B0502040204020203" pitchFamily="34" charset="0"/>
              <a:cs typeface="Segoe UI" panose="020B0502040204020203" pitchFamily="34" charset="0"/>
            </a:rPr>
            <a:t>SUMIF/IFS</a:t>
          </a:r>
        </a:p>
      </xdr:txBody>
    </xdr:sp>
    <xdr:clientData/>
  </xdr:twoCellAnchor>
  <xdr:twoCellAnchor>
    <xdr:from>
      <xdr:col>4</xdr:col>
      <xdr:colOff>564174</xdr:colOff>
      <xdr:row>17</xdr:row>
      <xdr:rowOff>131884</xdr:rowOff>
    </xdr:from>
    <xdr:to>
      <xdr:col>8</xdr:col>
      <xdr:colOff>571499</xdr:colOff>
      <xdr:row>20</xdr:row>
      <xdr:rowOff>117230</xdr:rowOff>
    </xdr:to>
    <xdr:sp macro="" textlink="">
      <xdr:nvSpPr>
        <xdr:cNvPr id="30" name="Rectangle: Rounded Corners 29">
          <a:hlinkClick xmlns:r="http://schemas.openxmlformats.org/officeDocument/2006/relationships" r:id="rId14" tooltip="Chapter 1"/>
          <a:extLst>
            <a:ext uri="{FF2B5EF4-FFF2-40B4-BE49-F238E27FC236}">
              <a16:creationId xmlns:a16="http://schemas.microsoft.com/office/drawing/2014/main" id="{4F83DE7C-AF1D-46FC-B6A0-33B490937D42}"/>
            </a:ext>
          </a:extLst>
        </xdr:cNvPr>
        <xdr:cNvSpPr/>
      </xdr:nvSpPr>
      <xdr:spPr>
        <a:xfrm>
          <a:off x="2996712" y="2982057"/>
          <a:ext cx="2439864" cy="556846"/>
        </a:xfrm>
        <a:prstGeom prst="roundRect">
          <a:avLst/>
        </a:prstGeom>
        <a:solidFill>
          <a:srgbClr val="217346"/>
        </a:solidFill>
        <a:ln>
          <a:noFill/>
        </a:ln>
        <a:effectLst>
          <a:outerShdw blurRad="50800" dist="38100" dir="5400000" algn="t" rotWithShape="0">
            <a:prstClr val="black">
              <a:alpha val="40000"/>
            </a:prst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600">
              <a:latin typeface="Segoe UI" panose="020B0502040204020203" pitchFamily="34" charset="0"/>
              <a:cs typeface="Segoe UI" panose="020B0502040204020203" pitchFamily="34" charset="0"/>
            </a:rPr>
            <a:t>MAXIFS/MINIFS</a:t>
          </a:r>
        </a:p>
      </xdr:txBody>
    </xdr:sp>
    <xdr:clientData/>
  </xdr:twoCellAnchor>
  <xdr:twoCellAnchor>
    <xdr:from>
      <xdr:col>4</xdr:col>
      <xdr:colOff>564174</xdr:colOff>
      <xdr:row>17</xdr:row>
      <xdr:rowOff>131884</xdr:rowOff>
    </xdr:from>
    <xdr:to>
      <xdr:col>8</xdr:col>
      <xdr:colOff>571499</xdr:colOff>
      <xdr:row>20</xdr:row>
      <xdr:rowOff>117230</xdr:rowOff>
    </xdr:to>
    <xdr:sp macro="" textlink="">
      <xdr:nvSpPr>
        <xdr:cNvPr id="31" name="Rectangle: Rounded Corners 30">
          <a:hlinkClick xmlns:r="http://schemas.openxmlformats.org/officeDocument/2006/relationships" r:id="rId19" tooltip="Chapter 2"/>
          <a:extLst>
            <a:ext uri="{FF2B5EF4-FFF2-40B4-BE49-F238E27FC236}">
              <a16:creationId xmlns:a16="http://schemas.microsoft.com/office/drawing/2014/main" id="{A8BC6BE3-3CC8-4049-B3D2-DDA5241CDBCC}"/>
            </a:ext>
          </a:extLst>
        </xdr:cNvPr>
        <xdr:cNvSpPr/>
      </xdr:nvSpPr>
      <xdr:spPr>
        <a:xfrm>
          <a:off x="2996712" y="2982057"/>
          <a:ext cx="2439864" cy="556846"/>
        </a:xfrm>
        <a:prstGeom prst="roundRect">
          <a:avLst/>
        </a:prstGeom>
        <a:solidFill>
          <a:srgbClr val="217346"/>
        </a:solidFill>
        <a:ln>
          <a:noFill/>
        </a:ln>
        <a:effectLst>
          <a:outerShdw blurRad="50800" dist="38100" dir="5400000" algn="t" rotWithShape="0">
            <a:prstClr val="black">
              <a:alpha val="40000"/>
            </a:prst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600">
              <a:latin typeface="Segoe UI" panose="020B0502040204020203" pitchFamily="34" charset="0"/>
              <a:cs typeface="Segoe UI" panose="020B0502040204020203" pitchFamily="34" charset="0"/>
            </a:rPr>
            <a:t>COUNTIF/IFS</a:t>
          </a:r>
        </a:p>
      </xdr:txBody>
    </xdr:sp>
    <xdr:clientData/>
  </xdr:twoCellAnchor>
</xdr:wsDr>
</file>

<file path=xl/drawings/drawing3.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xdr:col>
      <xdr:colOff>438150</xdr:colOff>
      <xdr:row>1</xdr:row>
      <xdr:rowOff>1634</xdr:rowOff>
    </xdr:to>
    <xdr:pic>
      <xdr:nvPicPr>
        <xdr:cNvPr id="2" name="Picture 1" descr="Excel logo">
          <a:hlinkClick xmlns:r="http://schemas.openxmlformats.org/officeDocument/2006/relationships" r:id="rId1"/>
          <a:extLst>
            <a:ext uri="{FF2B5EF4-FFF2-40B4-BE49-F238E27FC236}">
              <a16:creationId xmlns:a16="http://schemas.microsoft.com/office/drawing/2014/main" id="{C27ADFEB-DB49-4741-9781-52296652C0C8}"/>
            </a:ext>
          </a:extLst>
        </xdr:cNvPr>
        <xdr:cNvPicPr>
          <a:picLocks noChangeAspect="1"/>
        </xdr:cNvPicPr>
      </xdr:nvPicPr>
      <xdr:blipFill>
        <a:blip xmlns:r="http://schemas.openxmlformats.org/officeDocument/2006/relationships" r:embed="rId2"/>
        <a:stretch>
          <a:fillRect/>
        </a:stretch>
      </xdr:blipFill>
      <xdr:spPr>
        <a:xfrm>
          <a:off x="0" y="0"/>
          <a:ext cx="1047750" cy="563609"/>
        </a:xfrm>
        <a:prstGeom prst="rect">
          <a:avLst/>
        </a:prstGeom>
      </xdr:spPr>
    </xdr:pic>
    <xdr:clientData/>
  </xdr:twoCellAnchor>
  <xdr:twoCellAnchor editAs="oneCell">
    <xdr:from>
      <xdr:col>21</xdr:col>
      <xdr:colOff>0</xdr:colOff>
      <xdr:row>0</xdr:row>
      <xdr:rowOff>0</xdr:rowOff>
    </xdr:from>
    <xdr:to>
      <xdr:col>22</xdr:col>
      <xdr:colOff>137263</xdr:colOff>
      <xdr:row>1</xdr:row>
      <xdr:rowOff>65941</xdr:rowOff>
    </xdr:to>
    <xdr:pic>
      <xdr:nvPicPr>
        <xdr:cNvPr id="3" name="Graphic 2" descr="Statistics with solid fill">
          <a:extLst>
            <a:ext uri="{FF2B5EF4-FFF2-40B4-BE49-F238E27FC236}">
              <a16:creationId xmlns:a16="http://schemas.microsoft.com/office/drawing/2014/main" id="{8E6D2519-AF3A-4F43-86C6-B30C15C57B7C}"/>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12801600" y="0"/>
          <a:ext cx="746863" cy="627916"/>
        </a:xfrm>
        <a:prstGeom prst="rect">
          <a:avLst/>
        </a:prstGeom>
      </xdr:spPr>
    </xdr:pic>
    <xdr:clientData/>
  </xdr:twoCellAnchor>
  <xdr:twoCellAnchor>
    <xdr:from>
      <xdr:col>9</xdr:col>
      <xdr:colOff>410306</xdr:colOff>
      <xdr:row>65</xdr:row>
      <xdr:rowOff>73271</xdr:rowOff>
    </xdr:from>
    <xdr:to>
      <xdr:col>12</xdr:col>
      <xdr:colOff>36634</xdr:colOff>
      <xdr:row>70</xdr:row>
      <xdr:rowOff>73269</xdr:rowOff>
    </xdr:to>
    <xdr:sp macro="" textlink="">
      <xdr:nvSpPr>
        <xdr:cNvPr id="4" name="Arrow: Right 3">
          <a:hlinkClick xmlns:r="http://schemas.openxmlformats.org/officeDocument/2006/relationships" r:id="rId5"/>
          <a:extLst>
            <a:ext uri="{FF2B5EF4-FFF2-40B4-BE49-F238E27FC236}">
              <a16:creationId xmlns:a16="http://schemas.microsoft.com/office/drawing/2014/main" id="{FAC83290-2092-472A-87CA-A68887AE67F3}"/>
            </a:ext>
          </a:extLst>
        </xdr:cNvPr>
        <xdr:cNvSpPr/>
      </xdr:nvSpPr>
      <xdr:spPr>
        <a:xfrm>
          <a:off x="5896706" y="10741271"/>
          <a:ext cx="1455128" cy="952498"/>
        </a:xfrm>
        <a:prstGeom prst="rightArrow">
          <a:avLst/>
        </a:prstGeom>
        <a:solidFill>
          <a:srgbClr val="217346"/>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IN" sz="1100"/>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4</xdr:col>
      <xdr:colOff>302012</xdr:colOff>
      <xdr:row>145</xdr:row>
      <xdr:rowOff>55756</xdr:rowOff>
    </xdr:from>
    <xdr:to>
      <xdr:col>5</xdr:col>
      <xdr:colOff>608670</xdr:colOff>
      <xdr:row>149</xdr:row>
      <xdr:rowOff>27878</xdr:rowOff>
    </xdr:to>
    <xdr:sp macro="" textlink="">
      <xdr:nvSpPr>
        <xdr:cNvPr id="2" name="Arrow: Right 1">
          <a:hlinkClick xmlns:r="http://schemas.openxmlformats.org/officeDocument/2006/relationships" r:id="rId1"/>
          <a:extLst>
            <a:ext uri="{FF2B5EF4-FFF2-40B4-BE49-F238E27FC236}">
              <a16:creationId xmlns:a16="http://schemas.microsoft.com/office/drawing/2014/main" id="{D435BC4B-71CA-4AA2-8CB3-B15CEDCDE616}"/>
            </a:ext>
          </a:extLst>
        </xdr:cNvPr>
        <xdr:cNvSpPr/>
      </xdr:nvSpPr>
      <xdr:spPr>
        <a:xfrm>
          <a:off x="2955073" y="28602878"/>
          <a:ext cx="1050073" cy="734122"/>
        </a:xfrm>
        <a:prstGeom prst="rightArrow">
          <a:avLst/>
        </a:prstGeom>
        <a:solidFill>
          <a:srgbClr val="217346"/>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IN" sz="1100"/>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4</xdr:col>
      <xdr:colOff>302012</xdr:colOff>
      <xdr:row>145</xdr:row>
      <xdr:rowOff>55756</xdr:rowOff>
    </xdr:from>
    <xdr:to>
      <xdr:col>5</xdr:col>
      <xdr:colOff>608670</xdr:colOff>
      <xdr:row>149</xdr:row>
      <xdr:rowOff>27878</xdr:rowOff>
    </xdr:to>
    <xdr:sp macro="" textlink="">
      <xdr:nvSpPr>
        <xdr:cNvPr id="2" name="Arrow: Right 1">
          <a:hlinkClick xmlns:r="http://schemas.openxmlformats.org/officeDocument/2006/relationships" r:id="rId1"/>
          <a:extLst>
            <a:ext uri="{FF2B5EF4-FFF2-40B4-BE49-F238E27FC236}">
              <a16:creationId xmlns:a16="http://schemas.microsoft.com/office/drawing/2014/main" id="{6E1A814D-6666-4DA3-A9C5-0CF528D507AD}"/>
            </a:ext>
          </a:extLst>
        </xdr:cNvPr>
        <xdr:cNvSpPr/>
      </xdr:nvSpPr>
      <xdr:spPr>
        <a:xfrm>
          <a:off x="2959487" y="28611706"/>
          <a:ext cx="1049608" cy="734122"/>
        </a:xfrm>
        <a:prstGeom prst="rightArrow">
          <a:avLst/>
        </a:prstGeom>
        <a:solidFill>
          <a:srgbClr val="217346"/>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IN" sz="1100"/>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4</xdr:col>
      <xdr:colOff>0</xdr:colOff>
      <xdr:row>91</xdr:row>
      <xdr:rowOff>0</xdr:rowOff>
    </xdr:from>
    <xdr:to>
      <xdr:col>5</xdr:col>
      <xdr:colOff>260195</xdr:colOff>
      <xdr:row>94</xdr:row>
      <xdr:rowOff>162622</xdr:rowOff>
    </xdr:to>
    <xdr:sp macro="" textlink="">
      <xdr:nvSpPr>
        <xdr:cNvPr id="2" name="Arrow: Right 1">
          <a:hlinkClick xmlns:r="http://schemas.openxmlformats.org/officeDocument/2006/relationships" r:id="rId1"/>
          <a:extLst>
            <a:ext uri="{FF2B5EF4-FFF2-40B4-BE49-F238E27FC236}">
              <a16:creationId xmlns:a16="http://schemas.microsoft.com/office/drawing/2014/main" id="{47742821-4139-4335-B9E8-2E1E62447E10}"/>
            </a:ext>
          </a:extLst>
        </xdr:cNvPr>
        <xdr:cNvSpPr/>
      </xdr:nvSpPr>
      <xdr:spPr>
        <a:xfrm>
          <a:off x="2759927" y="17535293"/>
          <a:ext cx="1050073" cy="734122"/>
        </a:xfrm>
        <a:prstGeom prst="rightArrow">
          <a:avLst/>
        </a:prstGeom>
        <a:solidFill>
          <a:srgbClr val="217346"/>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IN" sz="1100"/>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4</xdr:col>
      <xdr:colOff>0</xdr:colOff>
      <xdr:row>91</xdr:row>
      <xdr:rowOff>0</xdr:rowOff>
    </xdr:from>
    <xdr:to>
      <xdr:col>5</xdr:col>
      <xdr:colOff>260195</xdr:colOff>
      <xdr:row>94</xdr:row>
      <xdr:rowOff>162622</xdr:rowOff>
    </xdr:to>
    <xdr:sp macro="" textlink="">
      <xdr:nvSpPr>
        <xdr:cNvPr id="2" name="Arrow: Right 1">
          <a:hlinkClick xmlns:r="http://schemas.openxmlformats.org/officeDocument/2006/relationships" r:id="rId1"/>
          <a:extLst>
            <a:ext uri="{FF2B5EF4-FFF2-40B4-BE49-F238E27FC236}">
              <a16:creationId xmlns:a16="http://schemas.microsoft.com/office/drawing/2014/main" id="{806CF9E7-6174-4F8F-B595-2D04ECC73DEE}"/>
            </a:ext>
          </a:extLst>
        </xdr:cNvPr>
        <xdr:cNvSpPr/>
      </xdr:nvSpPr>
      <xdr:spPr>
        <a:xfrm>
          <a:off x="2762250" y="18497550"/>
          <a:ext cx="1050770" cy="734122"/>
        </a:xfrm>
        <a:prstGeom prst="rightArrow">
          <a:avLst/>
        </a:prstGeom>
        <a:solidFill>
          <a:srgbClr val="217346"/>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IN" sz="1100"/>
        </a:p>
      </xdr:txBody>
    </xdr:sp>
    <xdr:clientData/>
  </xdr:twoCellAnchor>
</xdr:wsDr>
</file>

<file path=xl/drawings/drawing8.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xdr:col>
      <xdr:colOff>438150</xdr:colOff>
      <xdr:row>1</xdr:row>
      <xdr:rowOff>1634</xdr:rowOff>
    </xdr:to>
    <xdr:pic>
      <xdr:nvPicPr>
        <xdr:cNvPr id="2" name="Picture 1" descr="Excel logo">
          <a:hlinkClick xmlns:r="http://schemas.openxmlformats.org/officeDocument/2006/relationships" r:id="rId1"/>
          <a:extLst>
            <a:ext uri="{FF2B5EF4-FFF2-40B4-BE49-F238E27FC236}">
              <a16:creationId xmlns:a16="http://schemas.microsoft.com/office/drawing/2014/main" id="{5EA332AF-7D6B-4E5E-B129-F87026E4EE6B}"/>
            </a:ext>
          </a:extLst>
        </xdr:cNvPr>
        <xdr:cNvPicPr>
          <a:picLocks noChangeAspect="1"/>
        </xdr:cNvPicPr>
      </xdr:nvPicPr>
      <xdr:blipFill>
        <a:blip xmlns:r="http://schemas.openxmlformats.org/officeDocument/2006/relationships" r:embed="rId2"/>
        <a:stretch>
          <a:fillRect/>
        </a:stretch>
      </xdr:blipFill>
      <xdr:spPr>
        <a:xfrm>
          <a:off x="0" y="0"/>
          <a:ext cx="1047750" cy="563609"/>
        </a:xfrm>
        <a:prstGeom prst="rect">
          <a:avLst/>
        </a:prstGeom>
      </xdr:spPr>
    </xdr:pic>
    <xdr:clientData/>
  </xdr:twoCellAnchor>
  <xdr:twoCellAnchor editAs="oneCell">
    <xdr:from>
      <xdr:col>21</xdr:col>
      <xdr:colOff>0</xdr:colOff>
      <xdr:row>0</xdr:row>
      <xdr:rowOff>0</xdr:rowOff>
    </xdr:from>
    <xdr:to>
      <xdr:col>22</xdr:col>
      <xdr:colOff>137263</xdr:colOff>
      <xdr:row>1</xdr:row>
      <xdr:rowOff>65941</xdr:rowOff>
    </xdr:to>
    <xdr:pic>
      <xdr:nvPicPr>
        <xdr:cNvPr id="3" name="Graphic 2" descr="Statistics with solid fill">
          <a:extLst>
            <a:ext uri="{FF2B5EF4-FFF2-40B4-BE49-F238E27FC236}">
              <a16:creationId xmlns:a16="http://schemas.microsoft.com/office/drawing/2014/main" id="{0F1C6270-35CC-4895-AF87-DF7E18F20A3D}"/>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12801600" y="0"/>
          <a:ext cx="746863" cy="627916"/>
        </a:xfrm>
        <a:prstGeom prst="rect">
          <a:avLst/>
        </a:prstGeom>
      </xdr:spPr>
    </xdr:pic>
    <xdr:clientData/>
  </xdr:twoCellAnchor>
  <xdr:twoCellAnchor>
    <xdr:from>
      <xdr:col>9</xdr:col>
      <xdr:colOff>200964</xdr:colOff>
      <xdr:row>109</xdr:row>
      <xdr:rowOff>98391</xdr:rowOff>
    </xdr:from>
    <xdr:to>
      <xdr:col>12</xdr:col>
      <xdr:colOff>80596</xdr:colOff>
      <xdr:row>115</xdr:row>
      <xdr:rowOff>73268</xdr:rowOff>
    </xdr:to>
    <xdr:sp macro="" textlink="">
      <xdr:nvSpPr>
        <xdr:cNvPr id="4" name="Arrow: Right 3">
          <a:hlinkClick xmlns:r="http://schemas.openxmlformats.org/officeDocument/2006/relationships" r:id="rId5"/>
          <a:extLst>
            <a:ext uri="{FF2B5EF4-FFF2-40B4-BE49-F238E27FC236}">
              <a16:creationId xmlns:a16="http://schemas.microsoft.com/office/drawing/2014/main" id="{A0CDDC4A-594E-4A66-8879-D432EC4F3129}"/>
            </a:ext>
          </a:extLst>
        </xdr:cNvPr>
        <xdr:cNvSpPr/>
      </xdr:nvSpPr>
      <xdr:spPr>
        <a:xfrm>
          <a:off x="5674176" y="21243891"/>
          <a:ext cx="1704035" cy="1117877"/>
        </a:xfrm>
        <a:prstGeom prst="rightArrow">
          <a:avLst/>
        </a:prstGeom>
        <a:solidFill>
          <a:srgbClr val="217346"/>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IN" sz="1100"/>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4</xdr:col>
      <xdr:colOff>232318</xdr:colOff>
      <xdr:row>169</xdr:row>
      <xdr:rowOff>167269</xdr:rowOff>
    </xdr:from>
    <xdr:to>
      <xdr:col>6</xdr:col>
      <xdr:colOff>236964</xdr:colOff>
      <xdr:row>174</xdr:row>
      <xdr:rowOff>120805</xdr:rowOff>
    </xdr:to>
    <xdr:sp macro="" textlink="">
      <xdr:nvSpPr>
        <xdr:cNvPr id="2" name="Arrow: Right 1">
          <a:hlinkClick xmlns:r="http://schemas.openxmlformats.org/officeDocument/2006/relationships" r:id="rId1"/>
          <a:extLst>
            <a:ext uri="{FF2B5EF4-FFF2-40B4-BE49-F238E27FC236}">
              <a16:creationId xmlns:a16="http://schemas.microsoft.com/office/drawing/2014/main" id="{89C3769E-BF83-4E48-81F2-864F12649C1C}"/>
            </a:ext>
          </a:extLst>
        </xdr:cNvPr>
        <xdr:cNvSpPr/>
      </xdr:nvSpPr>
      <xdr:spPr>
        <a:xfrm>
          <a:off x="2876086" y="33541940"/>
          <a:ext cx="1259158" cy="906036"/>
        </a:xfrm>
        <a:prstGeom prst="rightArrow">
          <a:avLst/>
        </a:prstGeom>
        <a:solidFill>
          <a:srgbClr val="217346"/>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IN" sz="1100"/>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4</xdr:col>
      <xdr:colOff>232318</xdr:colOff>
      <xdr:row>169</xdr:row>
      <xdr:rowOff>167269</xdr:rowOff>
    </xdr:from>
    <xdr:to>
      <xdr:col>6</xdr:col>
      <xdr:colOff>236964</xdr:colOff>
      <xdr:row>174</xdr:row>
      <xdr:rowOff>120805</xdr:rowOff>
    </xdr:to>
    <xdr:sp macro="" textlink="">
      <xdr:nvSpPr>
        <xdr:cNvPr id="2" name="Arrow: Right 1">
          <a:hlinkClick xmlns:r="http://schemas.openxmlformats.org/officeDocument/2006/relationships" r:id="rId1"/>
          <a:extLst>
            <a:ext uri="{FF2B5EF4-FFF2-40B4-BE49-F238E27FC236}">
              <a16:creationId xmlns:a16="http://schemas.microsoft.com/office/drawing/2014/main" id="{A7EB9979-4301-4F3E-AA93-5BB0937AEA82}"/>
            </a:ext>
          </a:extLst>
        </xdr:cNvPr>
        <xdr:cNvSpPr/>
      </xdr:nvSpPr>
      <xdr:spPr>
        <a:xfrm>
          <a:off x="2880268" y="33571444"/>
          <a:ext cx="1261946" cy="906036"/>
        </a:xfrm>
        <a:prstGeom prst="rightArrow">
          <a:avLst/>
        </a:prstGeom>
        <a:solidFill>
          <a:srgbClr val="217346"/>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IN" sz="1100"/>
        </a:p>
      </xdr:txBody>
    </xdr:sp>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https://d.docs.live.net/37c650519e863f1e/Desktop/BEYOND%20BASICS/MS%20EXCEL%20SAMPLES/FORMULA%20TUTORIAL.xlsx" TargetMode="External"/><Relationship Id="rId1" Type="http://schemas.openxmlformats.org/officeDocument/2006/relationships/externalLinkPath" Target="/844bf9cf14afbe69/Documents/LESSON%207/FOLDER/MS%20EXCEL%20SAMPLES/FORMULA%20TUTORIAL.xlsx" TargetMode="External"/></Relationships>
</file>

<file path=xl/externalLinks/_rels/externalLink2.xml.rels><?xml version="1.0" encoding="UTF-8" standalone="yes"?>
<Relationships xmlns="http://schemas.openxmlformats.org/package/2006/relationships"><Relationship Id="rId2" Type="http://schemas.openxmlformats.org/officeDocument/2006/relationships/externalLinkPath" Target="https://d.docs.live.net/844bf9cf14afbe69/Documents/LESSON%205/BB%20FOLDER/Beyond_Basics_Lesson_5_All_LOOKUP_Functions.xlsx" TargetMode="External"/><Relationship Id="rId1" Type="http://schemas.openxmlformats.org/officeDocument/2006/relationships/externalLinkPath" Target="/844bf9cf14afbe69/Documents/LESSON%205/BB%20FOLDER/Beyond_Basics_Lesson_5_All_LOOKUP_Functions.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Users\anind\Desktop\WORK%20FILES\EXCEL\drive-download-20161214T211429Z\EXCL.xlsx" TargetMode="External"/></Relationships>
</file>

<file path=xl/externalLinks/_rels/externalLink4.xml.rels><?xml version="1.0" encoding="UTF-8" standalone="yes"?>
<Relationships xmlns="http://schemas.openxmlformats.org/package/2006/relationships"><Relationship Id="rId2" Type="http://schemas.openxmlformats.org/officeDocument/2006/relationships/externalLinkPath" Target="https://d.docs.live.net/37c650519e863f1e/Desktop/BEYOND%20BASICS/LESSON%203/LESSON%203%20CUSTOMER.xlsx" TargetMode="External"/><Relationship Id="rId1" Type="http://schemas.openxmlformats.org/officeDocument/2006/relationships/externalLinkPath" Target="/37c650519e863f1e/Desktop/BEYOND%20BASICS/LESSON%203/LESSON%203%20CUSTOMER.xlsx" TargetMode="External"/></Relationships>
</file>

<file path=xl/externalLinks/_rels/externalLink5.xml.rels><?xml version="1.0" encoding="UTF-8" standalone="yes"?>
<Relationships xmlns="http://schemas.openxmlformats.org/package/2006/relationships"><Relationship Id="rId2" Type="http://schemas.openxmlformats.org/officeDocument/2006/relationships/externalLinkPath" Target="https://d.docs.live.net/37c650519e863f1e/Desktop/NEW%20MASTER%20FOR%20ALL%20EXCEL.xlsx" TargetMode="External"/><Relationship Id="rId1" Type="http://schemas.openxmlformats.org/officeDocument/2006/relationships/externalLinkPath" Target="/37c650519e863f1e/Desktop/NEW%20MASTER%20FOR%20ALL%20EXCEL.xlsx" TargetMode="External"/></Relationships>
</file>

<file path=xl/externalLinks/_rels/externalLink6.xml.rels><?xml version="1.0" encoding="UTF-8" standalone="yes"?>
<Relationships xmlns="http://schemas.openxmlformats.org/package/2006/relationships"><Relationship Id="rId2" Type="http://schemas.openxmlformats.org/officeDocument/2006/relationships/externalLinkPath" Target="https://d.docs.live.net/37c650519e863f1e/Desktop/EXCEL/MASTER%20EXCEL%201.xlsx" TargetMode="External"/><Relationship Id="rId1" Type="http://schemas.openxmlformats.org/officeDocument/2006/relationships/externalLinkPath" Target="/37c650519e863f1e/Desktop/EXCEL/MASTER%20EXCEL%201.xlsx" TargetMode="External"/></Relationships>
</file>

<file path=xl/externalLinks/_rels/externalLink7.xml.rels><?xml version="1.0" encoding="UTF-8" standalone="yes"?>
<Relationships xmlns="http://schemas.openxmlformats.org/package/2006/relationships"><Relationship Id="rId2" Type="http://schemas.openxmlformats.org/officeDocument/2006/relationships/externalLinkPath" Target="https://d.docs.live.net/37c650519e863f1e/Desktop/EXCEL/TEXT%20function%20examples%5e%5e.%20COPY%20FORMAT.xlsx" TargetMode="External"/><Relationship Id="rId1" Type="http://schemas.openxmlformats.org/officeDocument/2006/relationships/externalLinkPath" Target="/37c650519e863f1e/Desktop/EXCEL/TEXT%20function%20examples%5e%5e.%20COPY%20FORMA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Start"/>
      <sheetName val="Basics"/>
      <sheetName val="Introduction to Functions"/>
      <sheetName val="AVERAGE"/>
      <sheetName val="MIN &amp; MAX"/>
      <sheetName val="Date &amp; Time"/>
      <sheetName val="Joining text and numbers"/>
      <sheetName val="IF statements"/>
      <sheetName val="VLOOKUP"/>
      <sheetName val="Conditional Functions"/>
      <sheetName val="Function Wizard"/>
      <sheetName val="Formula Errors"/>
      <sheetName val="Learn more"/>
      <sheetName val="FORMULA TUTORIAL"/>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Start"/>
      <sheetName val="Table of Contents"/>
      <sheetName val="Chap_1"/>
      <sheetName val="C1.1"/>
      <sheetName val="C1.1S"/>
      <sheetName val="Chap_2"/>
      <sheetName val="C2.1"/>
      <sheetName val="C2.1S"/>
      <sheetName val="Chap_3"/>
      <sheetName val="C3.1"/>
      <sheetName val="C3.1S"/>
      <sheetName val="C3.2"/>
      <sheetName val="C3.3"/>
      <sheetName val="Chap_4"/>
      <sheetName val="C4.1"/>
      <sheetName val="C4.1S"/>
      <sheetName val="C4.2"/>
      <sheetName val="Boston"/>
      <sheetName val="Cleveland"/>
      <sheetName val="Miami"/>
      <sheetName val="C4.2S"/>
      <sheetName val="C4.3"/>
      <sheetName val="C4.3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dvanced Filter"/>
      <sheetName val="mACRO"/>
      <sheetName val="WHAT IF"/>
      <sheetName val="Scenario Manager"/>
      <sheetName val="Depriciation"/>
      <sheetName val="Finance"/>
      <sheetName val="Pivot DATA"/>
      <sheetName val="Pivot RESULT"/>
      <sheetName val="Sheet1"/>
      <sheetName val="NEW"/>
      <sheetName val="PIVOT 2 TABLE"/>
      <sheetName val="PIVOT 2 RESUL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row r="9">
          <cell r="E9">
            <v>54</v>
          </cell>
          <cell r="F9">
            <v>98</v>
          </cell>
          <cell r="G9">
            <v>74</v>
          </cell>
        </row>
        <row r="10">
          <cell r="E10">
            <v>65</v>
          </cell>
          <cell r="F10">
            <v>65</v>
          </cell>
          <cell r="G10">
            <v>54</v>
          </cell>
        </row>
        <row r="11">
          <cell r="E11">
            <v>35</v>
          </cell>
          <cell r="F11">
            <v>32</v>
          </cell>
          <cell r="G11">
            <v>87</v>
          </cell>
        </row>
        <row r="16">
          <cell r="E16">
            <v>864</v>
          </cell>
          <cell r="F16">
            <v>536</v>
          </cell>
          <cell r="G16">
            <v>826</v>
          </cell>
          <cell r="H16">
            <v>994</v>
          </cell>
        </row>
        <row r="17">
          <cell r="E17">
            <v>986</v>
          </cell>
          <cell r="F17">
            <v>890</v>
          </cell>
          <cell r="G17">
            <v>804</v>
          </cell>
          <cell r="H17">
            <v>574</v>
          </cell>
        </row>
        <row r="18">
          <cell r="E18">
            <v>970</v>
          </cell>
          <cell r="F18">
            <v>801</v>
          </cell>
          <cell r="G18">
            <v>516</v>
          </cell>
          <cell r="H18">
            <v>551</v>
          </cell>
        </row>
        <row r="19">
          <cell r="E19">
            <v>883</v>
          </cell>
          <cell r="F19">
            <v>768</v>
          </cell>
          <cell r="G19">
            <v>552</v>
          </cell>
          <cell r="H19">
            <v>997</v>
          </cell>
        </row>
        <row r="20">
          <cell r="E20">
            <v>820</v>
          </cell>
          <cell r="F20">
            <v>759</v>
          </cell>
          <cell r="G20">
            <v>1000</v>
          </cell>
          <cell r="H20">
            <v>826</v>
          </cell>
        </row>
        <row r="21">
          <cell r="E21">
            <v>851</v>
          </cell>
          <cell r="F21">
            <v>621</v>
          </cell>
          <cell r="G21">
            <v>322</v>
          </cell>
          <cell r="H21">
            <v>651</v>
          </cell>
        </row>
      </sheetData>
      <sheetData sheetId="10" refreshError="1"/>
      <sheetData sheetId="11"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Start"/>
      <sheetName val="Table of Contents"/>
      <sheetName val="Chap_1"/>
      <sheetName val="C1.1"/>
      <sheetName val="Chap_2"/>
      <sheetName val="C2.1"/>
      <sheetName val="C3.1"/>
      <sheetName val="C4.1"/>
      <sheetName val="C5.1"/>
      <sheetName val="Key_to_Success"/>
      <sheetName val="ULTIMATE_TEST"/>
    </sheetNames>
    <sheetDataSet>
      <sheetData sheetId="0"/>
      <sheetData sheetId="1"/>
      <sheetData sheetId="2"/>
      <sheetData sheetId="3"/>
      <sheetData sheetId="4"/>
      <sheetData sheetId="5"/>
      <sheetData sheetId="6"/>
      <sheetData sheetId="7">
        <row r="73">
          <cell r="D73">
            <v>1.08</v>
          </cell>
        </row>
      </sheetData>
      <sheetData sheetId="8"/>
      <sheetData sheetId="9"/>
      <sheetData sheetId="10"/>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WACC"/>
      <sheetName val="TRADING HOLS"/>
      <sheetName val="IFS BEST FUNCTION"/>
      <sheetName val="ALT E"/>
      <sheetName val="ROUGH"/>
      <sheetName val="STAR RATING"/>
      <sheetName val="MASTER"/>
      <sheetName val="REF"/>
      <sheetName val="TEXT"/>
      <sheetName val="D&amp;T"/>
      <sheetName val="L&amp;R"/>
      <sheetName val="LOGICAL"/>
      <sheetName val="IMP"/>
      <sheetName val="FINANCE"/>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ow r="85">
          <cell r="A85">
            <v>15000</v>
          </cell>
          <cell r="B85">
            <v>25000</v>
          </cell>
          <cell r="C85">
            <v>3</v>
          </cell>
        </row>
      </sheetData>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HOME"/>
      <sheetName val="Sheet2"/>
      <sheetName val="Data Validation"/>
      <sheetName val="REFERENCE"/>
      <sheetName val="DATE AND TIME"/>
      <sheetName val="TEXT"/>
      <sheetName val="LOGICAL"/>
      <sheetName val="LOOKUP AND REF"/>
      <sheetName val="VLOOKUP2"/>
      <sheetName val="INDEX MATCH"/>
      <sheetName val="More_imp_func"/>
      <sheetName val="Depriciation"/>
      <sheetName val="Finance"/>
      <sheetName val="SUBTOTAL"/>
      <sheetName val="Line sparklines"/>
      <sheetName val="Advanced Filter"/>
      <sheetName val="Forecast Sheet"/>
      <sheetName val="Forecast Result"/>
    </sheetNames>
    <sheetDataSet>
      <sheetData sheetId="0" refreshError="1"/>
      <sheetData sheetId="1" refreshError="1"/>
      <sheetData sheetId="2" refreshError="1"/>
      <sheetData sheetId="3" refreshError="1"/>
      <sheetData sheetId="4" refreshError="1"/>
      <sheetData sheetId="5" refreshError="1"/>
      <sheetData sheetId="6" refreshError="1"/>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NOTES"/>
      <sheetName val="Format Codes"/>
      <sheetName val="TEXT() function intro"/>
      <sheetName val="Thousands separator"/>
      <sheetName val="Number, currency, accounting"/>
      <sheetName val="Months, days, years"/>
      <sheetName val="Hours, minutes, seconds"/>
      <sheetName val="Date &amp; time"/>
      <sheetName val="Percentage"/>
      <sheetName val="Fraction"/>
      <sheetName val="Scientific notation"/>
      <sheetName val="Special"/>
      <sheetName val="Symbols"/>
      <sheetName val="Combine multiple formats"/>
      <sheetName val="Custom"/>
      <sheetName val="Leading 0's"/>
      <sheetName val="New line"/>
      <sheetName val="Page Header &amp; Footer"/>
    </sheetNames>
    <sheetDataSet>
      <sheetData sheetId="0"/>
      <sheetData sheetId="1"/>
      <sheetData sheetId="2"/>
      <sheetData sheetId="3"/>
      <sheetData sheetId="4"/>
      <sheetData sheetId="5">
        <row r="3">
          <cell r="B3">
            <v>45346</v>
          </cell>
        </row>
      </sheetData>
      <sheetData sheetId="6">
        <row r="3">
          <cell r="B3">
            <v>45346.898769328705</v>
          </cell>
        </row>
      </sheetData>
      <sheetData sheetId="7"/>
      <sheetData sheetId="8"/>
      <sheetData sheetId="9"/>
      <sheetData sheetId="10"/>
      <sheetData sheetId="11"/>
      <sheetData sheetId="12"/>
      <sheetData sheetId="13"/>
      <sheetData sheetId="14"/>
      <sheetData sheetId="15"/>
      <sheetData sheetId="16">
        <row r="4">
          <cell r="B4" t="str">
            <v>Today is: 
02/24/24</v>
          </cell>
        </row>
      </sheetData>
      <sheetData sheetId="17"/>
    </sheetDataSet>
  </externalBook>
</externalLink>
</file>

<file path=xl/persons/person.xml><?xml version="1.0" encoding="utf-8"?>
<personList xmlns="http://schemas.microsoft.com/office/spreadsheetml/2018/threadedcomments" xmlns:x="http://schemas.openxmlformats.org/spreadsheetml/2006/mai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81ED78B0-EEE8-46F3-A214-F021003A8F1A}" name="Sales_Data" displayName="Sales_Data" ref="D105:F128" totalsRowShown="0" headerRowDxfId="31">
  <autoFilter ref="D105:F128" xr:uid="{81ED78B0-EEE8-46F3-A214-F021003A8F1A}"/>
  <sortState xmlns:xlrd2="http://schemas.microsoft.com/office/spreadsheetml/2017/richdata2" ref="D106:F128">
    <sortCondition ref="E105:E128"/>
  </sortState>
  <tableColumns count="3">
    <tableColumn id="1" xr3:uid="{8BDD2C73-3C6D-4B02-AA27-111E1587DD85}" name="Date" dataDxfId="30"/>
    <tableColumn id="2" xr3:uid="{28B7F6D9-0DDB-4C80-9D42-913DFCF5FF30}" name="Item Name"/>
    <tableColumn id="3" xr3:uid="{41864217-8F7D-40AB-9306-5FE13DCE4D56}" name="Quantity Sold"/>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F5EA0B11-C998-4154-BA6E-D1060D5287BF}" name="Sales_Data6" displayName="Sales_Data6" ref="D105:F128" totalsRowShown="0" headerRowDxfId="29">
  <tableColumns count="3">
    <tableColumn id="1" xr3:uid="{3F6B1964-694D-4EEF-8ED5-BEAFC7259664}" name="Date" dataDxfId="28"/>
    <tableColumn id="2" xr3:uid="{7FAD8446-8505-4E6E-AA34-0B5751051AAD}" name="Item Name"/>
    <tableColumn id="3" xr3:uid="{2EC56730-485C-4D31-A693-7FFAB815BF12}" name="Quantity Sold"/>
  </tableColumns>
  <tableStyleInfo name="TableStyleMedium2"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A46A110E-E44E-40F8-A354-C9B666A412DF}" name="Student_Scores" displayName="Student_Scores" ref="D36:F61" totalsRowShown="0">
  <sortState xmlns:xlrd2="http://schemas.microsoft.com/office/spreadsheetml/2017/richdata2" ref="D37:F61">
    <sortCondition ref="F40:F61"/>
  </sortState>
  <tableColumns count="3">
    <tableColumn id="1" xr3:uid="{1808472C-F73F-4E77-82D8-839FA2FDD2A1}" name="Student Name"/>
    <tableColumn id="2" xr3:uid="{366C3386-D982-4F57-8CF1-A1282F3990EB}" name="Total Marks"/>
    <tableColumn id="3" xr3:uid="{9C33AF00-E00C-422D-BE5E-F48FB077B303}" name="Rank"/>
  </tableColumns>
  <tableStyleInfo name="TableStyleMedium2"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93797C4A-0FC6-44E5-BD4A-5507C39ECF2A}" name="Student_Scores7" displayName="Student_Scores7" ref="D36:F61" totalsRowShown="0">
  <tableColumns count="3">
    <tableColumn id="1" xr3:uid="{CC3E4A0B-8029-4781-8B86-E878042941E5}" name="Student Name"/>
    <tableColumn id="2" xr3:uid="{FC94568C-1EDE-42F9-97BC-EDA734B4531B}" name="Total Marks"/>
    <tableColumn id="3" xr3:uid="{59D9750F-9EA4-43E1-B47C-84EB78A827E9}" name="Rank">
      <calculatedColumnFormula>RANK(Student_Scores7[[#This Row],[Total Marks]],Student_Scores7[Total Marks],0)</calculatedColumnFormula>
    </tableColumn>
  </tableColumns>
  <tableStyleInfo name="TableStyleMedium2"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1492826D-866F-49B4-9CA0-72031A626DD8}" name="Sales_Table" displayName="Sales_Table" ref="A23:C39" totalsRowShown="0" tableBorderDxfId="27">
  <tableColumns count="3">
    <tableColumn id="1" xr3:uid="{049B039E-EEE6-4B69-9FD9-011CC0DAD3E4}" name="Date" dataDxfId="26"/>
    <tableColumn id="2" xr3:uid="{1468907D-2475-4EF9-969B-F1FC4ECA1C39}" name="Salesperson" dataDxfId="25"/>
    <tableColumn id="3" xr3:uid="{4E08F95B-DE31-4E4D-A9B7-F7434923B079}" name="Sales Value" dataDxfId="24"/>
  </tableColumns>
  <tableStyleInfo name="TableStyleMedium2"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937D431F-2F3A-475C-BA94-AB5787582A7B}" name="Voting_Data" displayName="Voting_Data" ref="B67:C82" totalsRowShown="0" tableBorderDxfId="23">
  <tableColumns count="2">
    <tableColumn id="1" xr3:uid="{8A39146F-1C82-4D59-B1C6-18831F38224F}" name="Name" dataDxfId="22"/>
    <tableColumn id="2" xr3:uid="{0B953C29-886D-4CC4-B12F-1B71ED7687B6}" name="Vote" dataDxfId="21"/>
  </tableColumns>
  <tableStyleInfo name="TableStyleMedium2"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BCBAC28D-3EF3-4EAB-B79C-46D8640B3AF1}" name="Sales_Table10" displayName="Sales_Table10" ref="A23:C39" totalsRowShown="0" tableBorderDxfId="20">
  <tableColumns count="3">
    <tableColumn id="1" xr3:uid="{2B309DD7-6B00-457D-A7FA-2917DC29A0C8}" name="Date" dataDxfId="19"/>
    <tableColumn id="2" xr3:uid="{0BE29CF9-F2A9-494A-BF92-45393E5AFBC7}" name="Salesperson" dataDxfId="18"/>
    <tableColumn id="3" xr3:uid="{C98BFB5F-4983-4C77-964B-912E8AF9BA9C}" name="Sales Value" dataDxfId="17"/>
  </tableColumns>
  <tableStyleInfo name="TableStyleMedium2"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D095C9A9-7050-48B7-946C-F7C4BD412579}" name="Voting_Data11" displayName="Voting_Data11" ref="B67:C82" totalsRowShown="0" tableBorderDxfId="16">
  <tableColumns count="2">
    <tableColumn id="1" xr3:uid="{AD27048C-CA85-48EB-BB5A-9E1220DF23DB}" name="Name" dataDxfId="15"/>
    <tableColumn id="2" xr3:uid="{40E76319-FB99-4002-8214-571EA1C8A512}" name="Vote" dataDxfId="14"/>
  </tableColumns>
  <tableStyleInfo name="TableStyleMedium2"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AF55AB03-C65F-4AF4-82DB-EFF1B3879C3B}" name="WEATHER" displayName="WEATHER" ref="D17:G761" totalsRowShown="0">
  <sortState xmlns:xlrd2="http://schemas.microsoft.com/office/spreadsheetml/2017/richdata2" ref="D18:G761">
    <sortCondition ref="D17:D761"/>
  </sortState>
  <tableColumns count="4">
    <tableColumn id="1" xr3:uid="{CDF6AE2C-D13E-483E-984C-AE3B7442C0C5}" name="Date" dataDxfId="13"/>
    <tableColumn id="2" xr3:uid="{86265C2E-F649-4EB2-9152-ABCBD14B7DDE}" name="Time" dataDxfId="12"/>
    <tableColumn id="3" xr3:uid="{ABDD2D2B-CB1D-4CBF-A0A2-EA6C643F2EA5}" name="TEMP °F"/>
    <tableColumn id="4" xr3:uid="{43CDA6A7-446C-4AE9-A5B9-61E3603F4EC0}" name="TEMP °C" dataDxfId="0"/>
  </tableColumns>
  <tableStyleInfo name="TableStyleLight9"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86469517-A1DA-4602-A5C2-420F67723BA4}" name="WEATHER14" displayName="WEATHER14" ref="D17:I761" totalsRowShown="0">
  <sortState xmlns:xlrd2="http://schemas.microsoft.com/office/spreadsheetml/2017/richdata2" ref="D18:I761">
    <sortCondition ref="D17:D761"/>
  </sortState>
  <tableColumns count="6">
    <tableColumn id="1" xr3:uid="{46EA70A3-562A-4EBD-B40A-26932F63D684}" name="Date" dataDxfId="11"/>
    <tableColumn id="2" xr3:uid="{9361ECC6-1D84-47B5-9A2F-885DDEE2E5B2}" name="Time" dataDxfId="10"/>
    <tableColumn id="3" xr3:uid="{1B60ADE7-0798-4AC3-8113-0B7F0E0AD46E}" name="TEMP °F"/>
    <tableColumn id="4" xr3:uid="{0D8CDDD2-4F68-4C44-8F04-C744932CE6B3}" name="TEMP °C" dataDxfId="9">
      <calculatedColumnFormula>CONVERT(LEFT(WEATHER14[[#This Row],[TEMP °F]],FIND("F",WEATHER14[[#This Row],[TEMP °F]])-3),"F","C")</calculatedColumnFormula>
    </tableColumn>
    <tableColumn id="9" xr3:uid="{FEA4F191-6EF4-4617-9C97-F35BC0D3ACA2}" name="WEEKDAY">
      <calculatedColumnFormula>WEEKDAY(WEATHER14[[#This Row],[Date]])</calculatedColumnFormula>
    </tableColumn>
    <tableColumn id="10" xr3:uid="{C2083503-9419-4AD2-B982-5B2F2B3203F3}" name="IF HOLIDAY">
      <calculatedColumnFormula>IF(ISNUMBER(MATCH(WEATHER14[[#This Row],[Date]],$M$6:$M$9,0)),"HOLIDAY","")</calculatedColumnFormula>
    </tableColumn>
  </tableColumns>
  <tableStyleInfo name="TableStyleLight9"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CE4546C4-52FA-4ACF-A502-3C6BCBD5F910}" name="SALES" displayName="SALES" ref="A16:D181" totalsRowShown="0">
  <sortState xmlns:xlrd2="http://schemas.microsoft.com/office/spreadsheetml/2017/richdata2" ref="A17:D181">
    <sortCondition ref="A16:A181"/>
  </sortState>
  <tableColumns count="4">
    <tableColumn id="1" xr3:uid="{37F09DE6-7DDE-4595-AED8-AC94E3403670}" name="Date" dataDxfId="8"/>
    <tableColumn id="2" xr3:uid="{15725B40-48CF-4663-A9D1-69CB9F3F8459}" name="Product"/>
    <tableColumn id="3" xr3:uid="{C7438644-1ED9-4068-80CB-A767AE35C88D}" name="Sales Value" dataDxfId="7"/>
    <tableColumn id="4" xr3:uid="{C3F70847-E405-413F-B259-8F2625F11504}" name="Region"/>
  </tableColumns>
  <tableStyleInfo name="TableStyleMedium2"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15D3D0CE-4FD7-4ACB-B952-E85406F30C57}" name="SALES15" displayName="SALES15" ref="A16:D181" totalsRowShown="0">
  <sortState xmlns:xlrd2="http://schemas.microsoft.com/office/spreadsheetml/2017/richdata2" ref="A17:D181">
    <sortCondition ref="A16:A181"/>
  </sortState>
  <tableColumns count="4">
    <tableColumn id="1" xr3:uid="{38211769-D292-4B6B-8B3C-7ABECB86B3E9}" name="Date" dataDxfId="6"/>
    <tableColumn id="2" xr3:uid="{FACDEDB6-E211-486B-A7D0-DF60D433BCAF}" name="Product"/>
    <tableColumn id="3" xr3:uid="{D7F44A24-247A-43C5-9592-BF9FD216FE6D}" name="Sales Value" dataDxfId="5"/>
    <tableColumn id="4" xr3:uid="{D58F67C2-55A5-44BF-BBFF-38ABBEA4DD9C}" name="Region"/>
  </tableColumns>
  <tableStyleInfo name="TableStyleMedium2" showFirstColumn="0" showLastColumn="0" showRowStripes="1"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8A672494-B54A-41FF-BB07-57E3BBA98ECC}" name="SALES12" displayName="SALES12" ref="A12:D177" totalsRowShown="0">
  <sortState xmlns:xlrd2="http://schemas.microsoft.com/office/spreadsheetml/2017/richdata2" ref="A36:D164">
    <sortCondition descending="1" ref="C12:C177"/>
  </sortState>
  <tableColumns count="4">
    <tableColumn id="1" xr3:uid="{AA2FA25A-F72B-446B-BD08-7E76E8C454EE}" name="Date" dataDxfId="4"/>
    <tableColumn id="2" xr3:uid="{376025D9-C7F6-4608-979C-FF483A8D0C7B}" name="Product"/>
    <tableColumn id="3" xr3:uid="{963FED5D-F181-45C2-8E31-6EF1E18EB795}" name="Sales Value" dataDxfId="3"/>
    <tableColumn id="4" xr3:uid="{0475E866-3B5F-4BB7-8A15-8D29FEAFA2FB}" name="Region"/>
  </tableColumns>
  <tableStyleInfo name="TableStyleMedium2" showFirstColumn="0" showLastColumn="0" showRowStripes="1" showColumnStripes="0"/>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 xr:uid="{EDF63809-4CF3-42EC-AC8E-2804CCC3C2D8}" name="SALES1216" displayName="SALES1216" ref="A12:D177" totalsRowShown="0">
  <sortState xmlns:xlrd2="http://schemas.microsoft.com/office/spreadsheetml/2017/richdata2" ref="A13:D162">
    <sortCondition ref="C12:C177"/>
  </sortState>
  <tableColumns count="4">
    <tableColumn id="1" xr3:uid="{B90E16A1-0CDE-4231-AB4F-8A9948D1E953}" name="Date" dataDxfId="2"/>
    <tableColumn id="2" xr3:uid="{D17A1218-797E-411E-8482-904266816DA5}" name="Product"/>
    <tableColumn id="3" xr3:uid="{6588726F-3CE6-45C4-86CD-0933E0BA8DE1}" name="Sales Value" dataDxfId="1"/>
    <tableColumn id="4" xr3:uid="{652233C7-7DE4-4CBE-A4B6-89F7ABDB3C25}" name="Region"/>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2" Type="http://schemas.openxmlformats.org/officeDocument/2006/relationships/table" Target="../tables/table3.xml"/><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2" Type="http://schemas.openxmlformats.org/officeDocument/2006/relationships/table" Target="../tables/table4.xml"/><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3.bin"/></Relationships>
</file>

<file path=xl/worksheets/_rels/sheet9.xml.rels><?xml version="1.0" encoding="UTF-8" standalone="yes"?>
<Relationships xmlns="http://schemas.openxmlformats.org/package/2006/relationships"><Relationship Id="rId3" Type="http://schemas.openxmlformats.org/officeDocument/2006/relationships/table" Target="../tables/table6.xml"/><Relationship Id="rId2" Type="http://schemas.openxmlformats.org/officeDocument/2006/relationships/table" Target="../tables/table5.xml"/><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3" Type="http://schemas.openxmlformats.org/officeDocument/2006/relationships/table" Target="../tables/table8.xml"/><Relationship Id="rId2" Type="http://schemas.openxmlformats.org/officeDocument/2006/relationships/table" Target="../tables/table7.xml"/><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table" Target="../tables/table9.xml"/></Relationships>
</file>

<file path=xl/worksheets/_rels/sheet12.xml.rels><?xml version="1.0" encoding="UTF-8" standalone="yes"?>
<Relationships xmlns="http://schemas.openxmlformats.org/package/2006/relationships"><Relationship Id="rId1" Type="http://schemas.openxmlformats.org/officeDocument/2006/relationships/table" Target="../tables/table10.xml"/></Relationships>
</file>

<file path=xl/worksheets/_rels/sheet13.xml.rels><?xml version="1.0" encoding="UTF-8" standalone="yes"?>
<Relationships xmlns="http://schemas.openxmlformats.org/package/2006/relationships"><Relationship Id="rId1" Type="http://schemas.openxmlformats.org/officeDocument/2006/relationships/table" Target="../tables/table11.xml"/></Relationships>
</file>

<file path=xl/worksheets/_rels/sheet14.xml.rels><?xml version="1.0" encoding="UTF-8" standalone="yes"?>
<Relationships xmlns="http://schemas.openxmlformats.org/package/2006/relationships"><Relationship Id="rId1" Type="http://schemas.openxmlformats.org/officeDocument/2006/relationships/table" Target="../tables/table12.xml"/></Relationships>
</file>

<file path=xl/worksheets/_rels/sheet15.xml.rels><?xml version="1.0" encoding="UTF-8" standalone="yes"?>
<Relationships xmlns="http://schemas.openxmlformats.org/package/2006/relationships"><Relationship Id="rId1" Type="http://schemas.openxmlformats.org/officeDocument/2006/relationships/table" Target="../tables/table13.xml"/></Relationships>
</file>

<file path=xl/worksheets/_rels/sheet16.xml.rels><?xml version="1.0" encoding="UTF-8" standalone="yes"?>
<Relationships xmlns="http://schemas.openxmlformats.org/package/2006/relationships"><Relationship Id="rId1" Type="http://schemas.openxmlformats.org/officeDocument/2006/relationships/table" Target="../tables/table1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8191D2-E11D-41A1-AEAE-DFC41D5148E7}">
  <sheetPr>
    <tabColor rgb="FF217346"/>
    <pageSetUpPr autoPageBreaks="0"/>
  </sheetPr>
  <dimension ref="A1:A5"/>
  <sheetViews>
    <sheetView showGridLines="0" showRowColHeaders="0" tabSelected="1" zoomScale="115" zoomScaleNormal="115" workbookViewId="0"/>
  </sheetViews>
  <sheetFormatPr defaultColWidth="11.140625" defaultRowHeight="20.25" customHeight="1" x14ac:dyDescent="0.25"/>
  <cols>
    <col min="1" max="1" width="129.7109375" style="2" customWidth="1"/>
    <col min="2" max="2" width="3.5703125" style="2" customWidth="1"/>
    <col min="3" max="16384" width="11.140625" style="2"/>
  </cols>
  <sheetData>
    <row r="1" spans="1:1" ht="20.25" customHeight="1" x14ac:dyDescent="1.25">
      <c r="A1" s="1"/>
    </row>
    <row r="2" spans="1:1" ht="102" customHeight="1" x14ac:dyDescent="0.25">
      <c r="A2" s="8" t="s">
        <v>1</v>
      </c>
    </row>
    <row r="3" spans="1:1" ht="45" x14ac:dyDescent="0.35">
      <c r="A3" s="3" t="s">
        <v>17</v>
      </c>
    </row>
    <row r="4" spans="1:1" ht="264" customHeight="1" x14ac:dyDescent="0.25">
      <c r="A4" s="4" t="s">
        <v>0</v>
      </c>
    </row>
    <row r="5" spans="1:1" ht="20.25" customHeight="1" x14ac:dyDescent="0.35">
      <c r="A5" s="3"/>
    </row>
  </sheetData>
  <pageMargins left="0.7" right="0.7" top="0.75" bottom="0.75" header="0.3" footer="0.3"/>
  <pageSetup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B0AAA2-C4C2-4EC0-A06C-8B428A09FEAD}">
  <sheetPr>
    <tabColor theme="5" tint="-0.249977111117893"/>
  </sheetPr>
  <dimension ref="C1:L112"/>
  <sheetViews>
    <sheetView showGridLines="0" showRowColHeaders="0" zoomScale="130" zoomScaleNormal="130" workbookViewId="0">
      <pane ySplit="1" topLeftCell="A2" activePane="bottomLeft" state="frozen"/>
      <selection pane="bottomLeft" activeCell="A2" sqref="A2"/>
    </sheetView>
  </sheetViews>
  <sheetFormatPr defaultRowHeight="15" x14ac:dyDescent="0.25"/>
  <cols>
    <col min="1" max="16384" width="9.140625" style="5"/>
  </cols>
  <sheetData>
    <row r="1" spans="4:11" s="6" customFormat="1" ht="44.25" customHeight="1" thickBot="1" x14ac:dyDescent="0.3">
      <c r="H1" s="7" t="s">
        <v>1</v>
      </c>
    </row>
    <row r="7" spans="4:11" x14ac:dyDescent="0.25">
      <c r="H7"/>
    </row>
    <row r="10" spans="4:11" x14ac:dyDescent="0.25">
      <c r="D10" s="73"/>
      <c r="E10" s="74"/>
      <c r="F10" s="74"/>
      <c r="G10" s="74"/>
      <c r="H10" s="74"/>
      <c r="I10" s="74"/>
      <c r="J10" s="74"/>
      <c r="K10" s="75"/>
    </row>
    <row r="11" spans="4:11" x14ac:dyDescent="0.25">
      <c r="D11" s="76"/>
      <c r="E11" s="77"/>
      <c r="F11" s="77"/>
      <c r="G11" s="77"/>
      <c r="H11" s="77"/>
      <c r="I11" s="77"/>
      <c r="J11" s="77"/>
      <c r="K11" s="78"/>
    </row>
    <row r="12" spans="4:11" x14ac:dyDescent="0.25">
      <c r="D12" s="76"/>
      <c r="E12" s="77"/>
      <c r="F12" s="77"/>
      <c r="G12" s="77"/>
      <c r="H12" s="77"/>
      <c r="I12" s="77"/>
      <c r="J12" s="77"/>
      <c r="K12" s="78"/>
    </row>
    <row r="13" spans="4:11" x14ac:dyDescent="0.25">
      <c r="D13" s="79"/>
      <c r="E13" s="80"/>
      <c r="F13" s="80"/>
      <c r="G13" s="80"/>
      <c r="H13" s="80"/>
      <c r="I13" s="80"/>
      <c r="J13" s="80"/>
      <c r="K13" s="81"/>
    </row>
    <row r="14" spans="4:11" x14ac:dyDescent="0.25">
      <c r="D14" s="22"/>
      <c r="E14" s="23"/>
      <c r="F14" s="23"/>
      <c r="G14" s="23"/>
      <c r="H14" s="23"/>
      <c r="I14" s="23"/>
      <c r="J14" s="23"/>
      <c r="K14" s="24"/>
    </row>
    <row r="15" spans="4:11" x14ac:dyDescent="0.25">
      <c r="D15" s="25"/>
      <c r="E15" s="26"/>
      <c r="F15" s="26"/>
      <c r="G15" s="26"/>
      <c r="H15" s="26"/>
      <c r="I15" s="26"/>
      <c r="J15" s="26"/>
      <c r="K15" s="27"/>
    </row>
    <row r="16" spans="4:11" x14ac:dyDescent="0.25">
      <c r="D16" s="25"/>
      <c r="E16" s="26"/>
      <c r="F16" s="26"/>
      <c r="G16" s="26"/>
      <c r="H16" s="26"/>
      <c r="I16" s="26"/>
      <c r="J16" s="26"/>
      <c r="K16" s="27"/>
    </row>
    <row r="17" spans="4:11" x14ac:dyDescent="0.25">
      <c r="D17" s="28"/>
      <c r="E17" s="29"/>
      <c r="F17" s="29"/>
      <c r="G17" s="29"/>
      <c r="H17" s="29"/>
      <c r="I17" s="29"/>
      <c r="J17" s="29"/>
      <c r="K17" s="30"/>
    </row>
    <row r="18" spans="4:11" x14ac:dyDescent="0.25">
      <c r="D18" s="22"/>
      <c r="E18" s="23"/>
      <c r="F18" s="23"/>
      <c r="G18" s="23"/>
      <c r="H18" s="23"/>
      <c r="I18" s="23"/>
      <c r="J18" s="23"/>
      <c r="K18" s="24"/>
    </row>
    <row r="19" spans="4:11" x14ac:dyDescent="0.25">
      <c r="D19" s="25"/>
      <c r="E19" s="26"/>
      <c r="F19" s="26"/>
      <c r="G19" s="26"/>
      <c r="H19" s="26"/>
      <c r="I19" s="26"/>
      <c r="J19" s="26"/>
      <c r="K19" s="27"/>
    </row>
    <row r="20" spans="4:11" x14ac:dyDescent="0.25">
      <c r="D20" s="25"/>
      <c r="E20" s="26"/>
      <c r="F20" s="26"/>
      <c r="G20" s="26"/>
      <c r="H20" s="26"/>
      <c r="I20" s="26"/>
      <c r="J20" s="26"/>
      <c r="K20" s="27"/>
    </row>
    <row r="21" spans="4:11" x14ac:dyDescent="0.25">
      <c r="D21" s="28"/>
      <c r="E21" s="29"/>
      <c r="F21" s="29"/>
      <c r="G21" s="29"/>
      <c r="H21" s="29"/>
      <c r="I21" s="29"/>
      <c r="J21" s="29"/>
      <c r="K21" s="30"/>
    </row>
    <row r="22" spans="4:11" x14ac:dyDescent="0.25">
      <c r="D22" s="73"/>
      <c r="E22" s="74"/>
      <c r="F22" s="74"/>
      <c r="G22" s="74"/>
      <c r="H22" s="74"/>
      <c r="I22" s="74"/>
      <c r="J22" s="74"/>
      <c r="K22" s="75"/>
    </row>
    <row r="23" spans="4:11" x14ac:dyDescent="0.25">
      <c r="D23" s="76"/>
      <c r="E23" s="77"/>
      <c r="F23" s="77"/>
      <c r="G23" s="77"/>
      <c r="H23" s="77"/>
      <c r="I23" s="77"/>
      <c r="J23" s="77"/>
      <c r="K23" s="78"/>
    </row>
    <row r="24" spans="4:11" x14ac:dyDescent="0.25">
      <c r="D24" s="76"/>
      <c r="E24" s="77"/>
      <c r="F24" s="77"/>
      <c r="G24" s="77"/>
      <c r="H24" s="77"/>
      <c r="I24" s="77"/>
      <c r="J24" s="77"/>
      <c r="K24" s="78"/>
    </row>
    <row r="25" spans="4:11" x14ac:dyDescent="0.25">
      <c r="D25" s="79"/>
      <c r="E25" s="80"/>
      <c r="F25" s="80"/>
      <c r="G25" s="80"/>
      <c r="H25" s="80"/>
      <c r="I25" s="80"/>
      <c r="J25" s="80"/>
      <c r="K25" s="81"/>
    </row>
    <row r="26" spans="4:11" x14ac:dyDescent="0.25">
      <c r="D26" s="73"/>
      <c r="E26" s="74"/>
      <c r="F26" s="74"/>
      <c r="G26" s="74"/>
      <c r="H26" s="74"/>
      <c r="I26" s="74"/>
      <c r="J26" s="74"/>
      <c r="K26" s="75"/>
    </row>
    <row r="27" spans="4:11" x14ac:dyDescent="0.25">
      <c r="D27" s="76"/>
      <c r="E27" s="77"/>
      <c r="F27" s="77"/>
      <c r="G27" s="77"/>
      <c r="H27" s="77"/>
      <c r="I27" s="77"/>
      <c r="J27" s="77"/>
      <c r="K27" s="78"/>
    </row>
    <row r="28" spans="4:11" x14ac:dyDescent="0.25">
      <c r="D28" s="76"/>
      <c r="E28" s="77"/>
      <c r="F28" s="77"/>
      <c r="G28" s="77"/>
      <c r="H28" s="77"/>
      <c r="I28" s="77"/>
      <c r="J28" s="77"/>
      <c r="K28" s="78"/>
    </row>
    <row r="29" spans="4:11" x14ac:dyDescent="0.25">
      <c r="D29" s="79"/>
      <c r="E29" s="80"/>
      <c r="F29" s="80"/>
      <c r="G29" s="80"/>
      <c r="H29" s="80"/>
      <c r="I29" s="80"/>
      <c r="J29" s="80"/>
      <c r="K29" s="81"/>
    </row>
    <row r="30" spans="4:11" x14ac:dyDescent="0.25">
      <c r="D30" s="73"/>
      <c r="E30" s="74"/>
      <c r="F30" s="74"/>
      <c r="G30" s="74"/>
      <c r="H30" s="74"/>
      <c r="I30" s="74"/>
      <c r="J30" s="74"/>
      <c r="K30" s="75"/>
    </row>
    <row r="31" spans="4:11" x14ac:dyDescent="0.25">
      <c r="D31" s="76"/>
      <c r="E31" s="77"/>
      <c r="F31" s="77"/>
      <c r="G31" s="77"/>
      <c r="H31" s="77"/>
      <c r="I31" s="77"/>
      <c r="J31" s="77"/>
      <c r="K31" s="78"/>
    </row>
    <row r="32" spans="4:11" x14ac:dyDescent="0.25">
      <c r="D32" s="76"/>
      <c r="E32" s="77"/>
      <c r="F32" s="77"/>
      <c r="G32" s="77"/>
      <c r="H32" s="77"/>
      <c r="I32" s="77"/>
      <c r="J32" s="77"/>
      <c r="K32" s="78"/>
    </row>
    <row r="33" spans="4:11" x14ac:dyDescent="0.25">
      <c r="D33" s="79"/>
      <c r="E33" s="80"/>
      <c r="F33" s="80"/>
      <c r="G33" s="80"/>
      <c r="H33" s="80"/>
      <c r="I33" s="80"/>
      <c r="J33" s="80"/>
      <c r="K33" s="81"/>
    </row>
    <row r="34" spans="4:11" x14ac:dyDescent="0.25">
      <c r="D34" s="73"/>
      <c r="E34" s="74"/>
      <c r="F34" s="74"/>
      <c r="G34" s="74"/>
      <c r="H34" s="74"/>
      <c r="I34" s="74"/>
      <c r="J34" s="74"/>
      <c r="K34" s="75"/>
    </row>
    <row r="35" spans="4:11" x14ac:dyDescent="0.25">
      <c r="D35" s="76"/>
      <c r="E35" s="77"/>
      <c r="F35" s="77"/>
      <c r="G35" s="77"/>
      <c r="H35" s="77"/>
      <c r="I35" s="77"/>
      <c r="J35" s="77"/>
      <c r="K35" s="78"/>
    </row>
    <row r="36" spans="4:11" x14ac:dyDescent="0.25">
      <c r="D36" s="76"/>
      <c r="E36" s="77"/>
      <c r="F36" s="77"/>
      <c r="G36" s="77"/>
      <c r="H36" s="77"/>
      <c r="I36" s="77"/>
      <c r="J36" s="77"/>
      <c r="K36" s="78"/>
    </row>
    <row r="37" spans="4:11" x14ac:dyDescent="0.25">
      <c r="D37" s="79"/>
      <c r="E37" s="80"/>
      <c r="F37" s="80"/>
      <c r="G37" s="80"/>
      <c r="H37" s="80"/>
      <c r="I37" s="80"/>
      <c r="J37" s="80"/>
      <c r="K37" s="81"/>
    </row>
    <row r="38" spans="4:11" x14ac:dyDescent="0.25">
      <c r="D38" s="73"/>
      <c r="E38" s="74"/>
      <c r="F38" s="74"/>
      <c r="G38" s="74"/>
      <c r="H38" s="74"/>
      <c r="I38" s="74"/>
      <c r="J38" s="74"/>
      <c r="K38" s="75"/>
    </row>
    <row r="39" spans="4:11" x14ac:dyDescent="0.25">
      <c r="D39" s="76"/>
      <c r="E39" s="77"/>
      <c r="F39" s="77"/>
      <c r="G39" s="77"/>
      <c r="H39" s="77"/>
      <c r="I39" s="77"/>
      <c r="J39" s="77"/>
      <c r="K39" s="78"/>
    </row>
    <row r="40" spans="4:11" x14ac:dyDescent="0.25">
      <c r="D40" s="76"/>
      <c r="E40" s="77"/>
      <c r="F40" s="77"/>
      <c r="G40" s="77"/>
      <c r="H40" s="77"/>
      <c r="I40" s="77"/>
      <c r="J40" s="77"/>
      <c r="K40" s="78"/>
    </row>
    <row r="41" spans="4:11" x14ac:dyDescent="0.25">
      <c r="D41" s="79"/>
      <c r="E41" s="80"/>
      <c r="F41" s="80"/>
      <c r="G41" s="80"/>
      <c r="H41" s="80"/>
      <c r="I41" s="80"/>
      <c r="J41" s="80"/>
      <c r="K41" s="81"/>
    </row>
    <row r="58" spans="3:12" ht="15.75" thickBot="1" x14ac:dyDescent="0.3"/>
    <row r="59" spans="3:12" ht="15" customHeight="1" x14ac:dyDescent="0.25">
      <c r="C59" s="64" t="s">
        <v>2</v>
      </c>
      <c r="D59" s="65"/>
      <c r="E59" s="65"/>
      <c r="F59" s="65"/>
      <c r="G59" s="65"/>
      <c r="H59" s="65"/>
      <c r="I59" s="65"/>
      <c r="J59" s="65"/>
      <c r="K59" s="65"/>
      <c r="L59" s="66"/>
    </row>
    <row r="60" spans="3:12" x14ac:dyDescent="0.25">
      <c r="C60" s="67"/>
      <c r="D60" s="68"/>
      <c r="E60" s="68"/>
      <c r="F60" s="68"/>
      <c r="G60" s="68"/>
      <c r="H60" s="68"/>
      <c r="I60" s="68"/>
      <c r="J60" s="68"/>
      <c r="K60" s="68"/>
      <c r="L60" s="69"/>
    </row>
    <row r="61" spans="3:12" ht="15.75" thickBot="1" x14ac:dyDescent="0.3">
      <c r="C61" s="70"/>
      <c r="D61" s="71"/>
      <c r="E61" s="71"/>
      <c r="F61" s="71"/>
      <c r="G61" s="71"/>
      <c r="H61" s="71"/>
      <c r="I61" s="71"/>
      <c r="J61" s="71"/>
      <c r="K61" s="71"/>
      <c r="L61" s="72"/>
    </row>
    <row r="62" spans="3:12" x14ac:dyDescent="0.25">
      <c r="C62" s="64" t="s">
        <v>3</v>
      </c>
      <c r="D62" s="65"/>
      <c r="E62" s="65"/>
      <c r="F62" s="65"/>
      <c r="G62" s="65"/>
      <c r="H62" s="65"/>
      <c r="I62" s="65"/>
      <c r="J62" s="65"/>
      <c r="K62" s="65"/>
      <c r="L62" s="66"/>
    </row>
    <row r="63" spans="3:12" x14ac:dyDescent="0.25">
      <c r="C63" s="67"/>
      <c r="D63" s="68"/>
      <c r="E63" s="68"/>
      <c r="F63" s="68"/>
      <c r="G63" s="68"/>
      <c r="H63" s="68"/>
      <c r="I63" s="68"/>
      <c r="J63" s="68"/>
      <c r="K63" s="68"/>
      <c r="L63" s="69"/>
    </row>
    <row r="64" spans="3:12" ht="15.75" thickBot="1" x14ac:dyDescent="0.3">
      <c r="C64" s="70"/>
      <c r="D64" s="71"/>
      <c r="E64" s="71"/>
      <c r="F64" s="71"/>
      <c r="G64" s="71"/>
      <c r="H64" s="71"/>
      <c r="I64" s="71"/>
      <c r="J64" s="71"/>
      <c r="K64" s="71"/>
      <c r="L64" s="72"/>
    </row>
    <row r="65" spans="3:12" ht="15" customHeight="1" x14ac:dyDescent="0.25">
      <c r="C65" s="64" t="s">
        <v>4</v>
      </c>
      <c r="D65" s="65"/>
      <c r="E65" s="65"/>
      <c r="F65" s="65"/>
      <c r="G65" s="65"/>
      <c r="H65" s="65"/>
      <c r="I65" s="65"/>
      <c r="J65" s="65"/>
      <c r="K65" s="65"/>
      <c r="L65" s="66"/>
    </row>
    <row r="66" spans="3:12" x14ac:dyDescent="0.25">
      <c r="C66" s="67"/>
      <c r="D66" s="68"/>
      <c r="E66" s="68"/>
      <c r="F66" s="68"/>
      <c r="G66" s="68"/>
      <c r="H66" s="68"/>
      <c r="I66" s="68"/>
      <c r="J66" s="68"/>
      <c r="K66" s="68"/>
      <c r="L66" s="69"/>
    </row>
    <row r="67" spans="3:12" ht="15.75" thickBot="1" x14ac:dyDescent="0.3">
      <c r="C67" s="70"/>
      <c r="D67" s="71"/>
      <c r="E67" s="71"/>
      <c r="F67" s="71"/>
      <c r="G67" s="71"/>
      <c r="H67" s="71"/>
      <c r="I67" s="71"/>
      <c r="J67" s="71"/>
      <c r="K67" s="71"/>
      <c r="L67" s="72"/>
    </row>
    <row r="68" spans="3:12" x14ac:dyDescent="0.25">
      <c r="C68" s="64" t="s">
        <v>5</v>
      </c>
      <c r="D68" s="65"/>
      <c r="E68" s="65"/>
      <c r="F68" s="65"/>
      <c r="G68" s="65"/>
      <c r="H68" s="65"/>
      <c r="I68" s="65"/>
      <c r="J68" s="65"/>
      <c r="K68" s="65"/>
      <c r="L68" s="66"/>
    </row>
    <row r="69" spans="3:12" x14ac:dyDescent="0.25">
      <c r="C69" s="67"/>
      <c r="D69" s="68"/>
      <c r="E69" s="68"/>
      <c r="F69" s="68"/>
      <c r="G69" s="68"/>
      <c r="H69" s="68"/>
      <c r="I69" s="68"/>
      <c r="J69" s="68"/>
      <c r="K69" s="68"/>
      <c r="L69" s="69"/>
    </row>
    <row r="70" spans="3:12" ht="15.75" thickBot="1" x14ac:dyDescent="0.3">
      <c r="C70" s="70"/>
      <c r="D70" s="71"/>
      <c r="E70" s="71"/>
      <c r="F70" s="71"/>
      <c r="G70" s="71"/>
      <c r="H70" s="71"/>
      <c r="I70" s="71"/>
      <c r="J70" s="71"/>
      <c r="K70" s="71"/>
      <c r="L70" s="72"/>
    </row>
    <row r="71" spans="3:12" x14ac:dyDescent="0.25">
      <c r="C71" s="64" t="s">
        <v>6</v>
      </c>
      <c r="D71" s="65"/>
      <c r="E71" s="65"/>
      <c r="F71" s="65"/>
      <c r="G71" s="65"/>
      <c r="H71" s="65"/>
      <c r="I71" s="65"/>
      <c r="J71" s="65"/>
      <c r="K71" s="65"/>
      <c r="L71" s="66"/>
    </row>
    <row r="72" spans="3:12" x14ac:dyDescent="0.25">
      <c r="C72" s="67"/>
      <c r="D72" s="68"/>
      <c r="E72" s="68"/>
      <c r="F72" s="68"/>
      <c r="G72" s="68"/>
      <c r="H72" s="68"/>
      <c r="I72" s="68"/>
      <c r="J72" s="68"/>
      <c r="K72" s="68"/>
      <c r="L72" s="69"/>
    </row>
    <row r="73" spans="3:12" ht="15.75" thickBot="1" x14ac:dyDescent="0.3">
      <c r="C73" s="70"/>
      <c r="D73" s="71"/>
      <c r="E73" s="71"/>
      <c r="F73" s="71"/>
      <c r="G73" s="71"/>
      <c r="H73" s="71"/>
      <c r="I73" s="71"/>
      <c r="J73" s="71"/>
      <c r="K73" s="71"/>
      <c r="L73" s="72"/>
    </row>
    <row r="74" spans="3:12" x14ac:dyDescent="0.25">
      <c r="C74" s="64" t="s">
        <v>7</v>
      </c>
      <c r="D74" s="65"/>
      <c r="E74" s="65"/>
      <c r="F74" s="65"/>
      <c r="G74" s="65"/>
      <c r="H74" s="65"/>
      <c r="I74" s="65"/>
      <c r="J74" s="65"/>
      <c r="K74" s="65"/>
      <c r="L74" s="66"/>
    </row>
    <row r="75" spans="3:12" x14ac:dyDescent="0.25">
      <c r="C75" s="67"/>
      <c r="D75" s="68"/>
      <c r="E75" s="68"/>
      <c r="F75" s="68"/>
      <c r="G75" s="68"/>
      <c r="H75" s="68"/>
      <c r="I75" s="68"/>
      <c r="J75" s="68"/>
      <c r="K75" s="68"/>
      <c r="L75" s="69"/>
    </row>
    <row r="76" spans="3:12" ht="15.75" thickBot="1" x14ac:dyDescent="0.3">
      <c r="C76" s="70"/>
      <c r="D76" s="71"/>
      <c r="E76" s="71"/>
      <c r="F76" s="71"/>
      <c r="G76" s="71"/>
      <c r="H76" s="71"/>
      <c r="I76" s="71"/>
      <c r="J76" s="71"/>
      <c r="K76" s="71"/>
      <c r="L76" s="72"/>
    </row>
    <row r="77" spans="3:12" x14ac:dyDescent="0.25">
      <c r="C77" s="64" t="s">
        <v>8</v>
      </c>
      <c r="D77" s="65"/>
      <c r="E77" s="65"/>
      <c r="F77" s="65"/>
      <c r="G77" s="65"/>
      <c r="H77" s="65"/>
      <c r="I77" s="65"/>
      <c r="J77" s="65"/>
      <c r="K77" s="65"/>
      <c r="L77" s="66"/>
    </row>
    <row r="78" spans="3:12" x14ac:dyDescent="0.25">
      <c r="C78" s="67"/>
      <c r="D78" s="68"/>
      <c r="E78" s="68"/>
      <c r="F78" s="68"/>
      <c r="G78" s="68"/>
      <c r="H78" s="68"/>
      <c r="I78" s="68"/>
      <c r="J78" s="68"/>
      <c r="K78" s="68"/>
      <c r="L78" s="69"/>
    </row>
    <row r="79" spans="3:12" ht="15.75" thickBot="1" x14ac:dyDescent="0.3">
      <c r="C79" s="70"/>
      <c r="D79" s="71"/>
      <c r="E79" s="71"/>
      <c r="F79" s="71"/>
      <c r="G79" s="71"/>
      <c r="H79" s="71"/>
      <c r="I79" s="71"/>
      <c r="J79" s="71"/>
      <c r="K79" s="71"/>
      <c r="L79" s="72"/>
    </row>
    <row r="80" spans="3:12" x14ac:dyDescent="0.25">
      <c r="C80" s="64" t="s">
        <v>9</v>
      </c>
      <c r="D80" s="65"/>
      <c r="E80" s="65"/>
      <c r="F80" s="65"/>
      <c r="G80" s="65"/>
      <c r="H80" s="65"/>
      <c r="I80" s="65"/>
      <c r="J80" s="65"/>
      <c r="K80" s="65"/>
      <c r="L80" s="66"/>
    </row>
    <row r="81" spans="3:12" x14ac:dyDescent="0.25">
      <c r="C81" s="67"/>
      <c r="D81" s="68"/>
      <c r="E81" s="68"/>
      <c r="F81" s="68"/>
      <c r="G81" s="68"/>
      <c r="H81" s="68"/>
      <c r="I81" s="68"/>
      <c r="J81" s="68"/>
      <c r="K81" s="68"/>
      <c r="L81" s="69"/>
    </row>
    <row r="82" spans="3:12" ht="15.75" thickBot="1" x14ac:dyDescent="0.3">
      <c r="C82" s="70"/>
      <c r="D82" s="71"/>
      <c r="E82" s="71"/>
      <c r="F82" s="71"/>
      <c r="G82" s="71"/>
      <c r="H82" s="71"/>
      <c r="I82" s="71"/>
      <c r="J82" s="71"/>
      <c r="K82" s="71"/>
      <c r="L82" s="72"/>
    </row>
    <row r="83" spans="3:12" x14ac:dyDescent="0.25">
      <c r="C83" s="64" t="s">
        <v>10</v>
      </c>
      <c r="D83" s="65"/>
      <c r="E83" s="65"/>
      <c r="F83" s="65"/>
      <c r="G83" s="65"/>
      <c r="H83" s="65"/>
      <c r="I83" s="65"/>
      <c r="J83" s="65"/>
      <c r="K83" s="65"/>
      <c r="L83" s="66"/>
    </row>
    <row r="84" spans="3:12" x14ac:dyDescent="0.25">
      <c r="C84" s="67"/>
      <c r="D84" s="68"/>
      <c r="E84" s="68"/>
      <c r="F84" s="68"/>
      <c r="G84" s="68"/>
      <c r="H84" s="68"/>
      <c r="I84" s="68"/>
      <c r="J84" s="68"/>
      <c r="K84" s="68"/>
      <c r="L84" s="69"/>
    </row>
    <row r="85" spans="3:12" ht="15.75" thickBot="1" x14ac:dyDescent="0.3">
      <c r="C85" s="70"/>
      <c r="D85" s="71"/>
      <c r="E85" s="71"/>
      <c r="F85" s="71"/>
      <c r="G85" s="71"/>
      <c r="H85" s="71"/>
      <c r="I85" s="71"/>
      <c r="J85" s="71"/>
      <c r="K85" s="71"/>
      <c r="L85" s="72"/>
    </row>
    <row r="86" spans="3:12" x14ac:dyDescent="0.25">
      <c r="C86" s="64" t="s">
        <v>11</v>
      </c>
      <c r="D86" s="65"/>
      <c r="E86" s="65"/>
      <c r="F86" s="65"/>
      <c r="G86" s="65"/>
      <c r="H86" s="65"/>
      <c r="I86" s="65"/>
      <c r="J86" s="65"/>
      <c r="K86" s="65"/>
      <c r="L86" s="66"/>
    </row>
    <row r="87" spans="3:12" x14ac:dyDescent="0.25">
      <c r="C87" s="67"/>
      <c r="D87" s="68"/>
      <c r="E87" s="68"/>
      <c r="F87" s="68"/>
      <c r="G87" s="68"/>
      <c r="H87" s="68"/>
      <c r="I87" s="68"/>
      <c r="J87" s="68"/>
      <c r="K87" s="68"/>
      <c r="L87" s="69"/>
    </row>
    <row r="88" spans="3:12" ht="15.75" thickBot="1" x14ac:dyDescent="0.3">
      <c r="C88" s="70"/>
      <c r="D88" s="71"/>
      <c r="E88" s="71"/>
      <c r="F88" s="71"/>
      <c r="G88" s="71"/>
      <c r="H88" s="71"/>
      <c r="I88" s="71"/>
      <c r="J88" s="71"/>
      <c r="K88" s="71"/>
      <c r="L88" s="72"/>
    </row>
    <row r="89" spans="3:12" x14ac:dyDescent="0.25">
      <c r="C89" s="64" t="s">
        <v>12</v>
      </c>
      <c r="D89" s="65"/>
      <c r="E89" s="65"/>
      <c r="F89" s="65"/>
      <c r="G89" s="65"/>
      <c r="H89" s="65"/>
      <c r="I89" s="65"/>
      <c r="J89" s="65"/>
      <c r="K89" s="65"/>
      <c r="L89" s="66"/>
    </row>
    <row r="90" spans="3:12" x14ac:dyDescent="0.25">
      <c r="C90" s="67"/>
      <c r="D90" s="68"/>
      <c r="E90" s="68"/>
      <c r="F90" s="68"/>
      <c r="G90" s="68"/>
      <c r="H90" s="68"/>
      <c r="I90" s="68"/>
      <c r="J90" s="68"/>
      <c r="K90" s="68"/>
      <c r="L90" s="69"/>
    </row>
    <row r="91" spans="3:12" ht="15.75" thickBot="1" x14ac:dyDescent="0.3">
      <c r="C91" s="70"/>
      <c r="D91" s="71"/>
      <c r="E91" s="71"/>
      <c r="F91" s="71"/>
      <c r="G91" s="71"/>
      <c r="H91" s="71"/>
      <c r="I91" s="71"/>
      <c r="J91" s="71"/>
      <c r="K91" s="71"/>
      <c r="L91" s="72"/>
    </row>
    <row r="92" spans="3:12" x14ac:dyDescent="0.25">
      <c r="C92" s="64" t="s">
        <v>13</v>
      </c>
      <c r="D92" s="65"/>
      <c r="E92" s="65"/>
      <c r="F92" s="65"/>
      <c r="G92" s="65"/>
      <c r="H92" s="65"/>
      <c r="I92" s="65"/>
      <c r="J92" s="65"/>
      <c r="K92" s="65"/>
      <c r="L92" s="66"/>
    </row>
    <row r="93" spans="3:12" x14ac:dyDescent="0.25">
      <c r="C93" s="67"/>
      <c r="D93" s="68"/>
      <c r="E93" s="68"/>
      <c r="F93" s="68"/>
      <c r="G93" s="68"/>
      <c r="H93" s="68"/>
      <c r="I93" s="68"/>
      <c r="J93" s="68"/>
      <c r="K93" s="68"/>
      <c r="L93" s="69"/>
    </row>
    <row r="94" spans="3:12" ht="15.75" thickBot="1" x14ac:dyDescent="0.3">
      <c r="C94" s="70"/>
      <c r="D94" s="71"/>
      <c r="E94" s="71"/>
      <c r="F94" s="71"/>
      <c r="G94" s="71"/>
      <c r="H94" s="71"/>
      <c r="I94" s="71"/>
      <c r="J94" s="71"/>
      <c r="K94" s="71"/>
      <c r="L94" s="72"/>
    </row>
    <row r="95" spans="3:12" x14ac:dyDescent="0.25">
      <c r="C95" s="64" t="s">
        <v>14</v>
      </c>
      <c r="D95" s="65"/>
      <c r="E95" s="65"/>
      <c r="F95" s="65"/>
      <c r="G95" s="65"/>
      <c r="H95" s="65"/>
      <c r="I95" s="65"/>
      <c r="J95" s="65"/>
      <c r="K95" s="65"/>
      <c r="L95" s="66"/>
    </row>
    <row r="96" spans="3:12" x14ac:dyDescent="0.25">
      <c r="C96" s="67"/>
      <c r="D96" s="68"/>
      <c r="E96" s="68"/>
      <c r="F96" s="68"/>
      <c r="G96" s="68"/>
      <c r="H96" s="68"/>
      <c r="I96" s="68"/>
      <c r="J96" s="68"/>
      <c r="K96" s="68"/>
      <c r="L96" s="69"/>
    </row>
    <row r="97" spans="3:12" ht="15.75" thickBot="1" x14ac:dyDescent="0.3">
      <c r="C97" s="70"/>
      <c r="D97" s="71"/>
      <c r="E97" s="71"/>
      <c r="F97" s="71"/>
      <c r="G97" s="71"/>
      <c r="H97" s="71"/>
      <c r="I97" s="71"/>
      <c r="J97" s="71"/>
      <c r="K97" s="71"/>
      <c r="L97" s="72"/>
    </row>
    <row r="98" spans="3:12" x14ac:dyDescent="0.25">
      <c r="C98" s="64" t="s">
        <v>15</v>
      </c>
      <c r="D98" s="65"/>
      <c r="E98" s="65"/>
      <c r="F98" s="65"/>
      <c r="G98" s="65"/>
      <c r="H98" s="65"/>
      <c r="I98" s="65"/>
      <c r="J98" s="65"/>
      <c r="K98" s="65"/>
      <c r="L98" s="66"/>
    </row>
    <row r="99" spans="3:12" x14ac:dyDescent="0.25">
      <c r="C99" s="67"/>
      <c r="D99" s="68"/>
      <c r="E99" s="68"/>
      <c r="F99" s="68"/>
      <c r="G99" s="68"/>
      <c r="H99" s="68"/>
      <c r="I99" s="68"/>
      <c r="J99" s="68"/>
      <c r="K99" s="68"/>
      <c r="L99" s="69"/>
    </row>
    <row r="100" spans="3:12" ht="15.75" thickBot="1" x14ac:dyDescent="0.3">
      <c r="C100" s="70"/>
      <c r="D100" s="71"/>
      <c r="E100" s="71"/>
      <c r="F100" s="71"/>
      <c r="G100" s="71"/>
      <c r="H100" s="71"/>
      <c r="I100" s="71"/>
      <c r="J100" s="71"/>
      <c r="K100" s="71"/>
      <c r="L100" s="72"/>
    </row>
    <row r="101" spans="3:12" x14ac:dyDescent="0.25">
      <c r="C101" s="64" t="s">
        <v>16</v>
      </c>
      <c r="D101" s="65"/>
      <c r="E101" s="65"/>
      <c r="F101" s="65"/>
      <c r="G101" s="65"/>
      <c r="H101" s="65"/>
      <c r="I101" s="65"/>
      <c r="J101" s="65"/>
      <c r="K101" s="65"/>
      <c r="L101" s="66"/>
    </row>
    <row r="102" spans="3:12" x14ac:dyDescent="0.25">
      <c r="C102" s="67"/>
      <c r="D102" s="68"/>
      <c r="E102" s="68"/>
      <c r="F102" s="68"/>
      <c r="G102" s="68"/>
      <c r="H102" s="68"/>
      <c r="I102" s="68"/>
      <c r="J102" s="68"/>
      <c r="K102" s="68"/>
      <c r="L102" s="69"/>
    </row>
    <row r="103" spans="3:12" ht="15.75" thickBot="1" x14ac:dyDescent="0.3">
      <c r="C103" s="70"/>
      <c r="D103" s="71"/>
      <c r="E103" s="71"/>
      <c r="F103" s="71"/>
      <c r="G103" s="71"/>
      <c r="H103" s="71"/>
      <c r="I103" s="71"/>
      <c r="J103" s="71"/>
      <c r="K103" s="71"/>
      <c r="L103" s="72"/>
    </row>
    <row r="104" spans="3:12" x14ac:dyDescent="0.25">
      <c r="C104"/>
      <c r="D104"/>
      <c r="E104"/>
      <c r="F104"/>
      <c r="G104"/>
      <c r="H104"/>
      <c r="I104"/>
      <c r="J104"/>
      <c r="K104"/>
      <c r="L104"/>
    </row>
    <row r="105" spans="3:12" x14ac:dyDescent="0.25">
      <c r="C105"/>
      <c r="D105"/>
      <c r="E105"/>
      <c r="F105"/>
      <c r="G105"/>
      <c r="H105"/>
      <c r="I105"/>
      <c r="J105"/>
      <c r="K105"/>
      <c r="L105"/>
    </row>
    <row r="106" spans="3:12" x14ac:dyDescent="0.25">
      <c r="C106"/>
      <c r="D106"/>
      <c r="E106"/>
      <c r="F106"/>
      <c r="G106"/>
      <c r="H106"/>
      <c r="I106"/>
      <c r="J106"/>
      <c r="K106"/>
      <c r="L106"/>
    </row>
    <row r="107" spans="3:12" x14ac:dyDescent="0.25">
      <c r="C107"/>
      <c r="D107"/>
      <c r="E107"/>
      <c r="F107"/>
      <c r="G107"/>
      <c r="H107"/>
      <c r="I107"/>
      <c r="J107"/>
      <c r="K107"/>
      <c r="L107"/>
    </row>
    <row r="108" spans="3:12" x14ac:dyDescent="0.25">
      <c r="C108"/>
      <c r="D108"/>
      <c r="E108"/>
      <c r="F108"/>
      <c r="G108"/>
      <c r="H108"/>
      <c r="I108"/>
      <c r="J108"/>
      <c r="K108"/>
      <c r="L108"/>
    </row>
    <row r="109" spans="3:12" x14ac:dyDescent="0.25">
      <c r="C109"/>
      <c r="D109"/>
      <c r="E109"/>
      <c r="F109"/>
      <c r="G109"/>
      <c r="H109"/>
      <c r="I109"/>
      <c r="J109"/>
      <c r="K109"/>
      <c r="L109"/>
    </row>
    <row r="110" spans="3:12" x14ac:dyDescent="0.25">
      <c r="C110"/>
      <c r="D110"/>
      <c r="E110"/>
      <c r="F110"/>
      <c r="G110"/>
      <c r="H110"/>
      <c r="I110"/>
      <c r="J110"/>
      <c r="K110"/>
      <c r="L110"/>
    </row>
    <row r="111" spans="3:12" x14ac:dyDescent="0.25">
      <c r="C111"/>
      <c r="D111"/>
      <c r="E111"/>
      <c r="F111"/>
      <c r="G111"/>
      <c r="H111"/>
      <c r="I111"/>
      <c r="J111"/>
      <c r="K111"/>
      <c r="L111"/>
    </row>
    <row r="112" spans="3:12" x14ac:dyDescent="0.25">
      <c r="C112"/>
      <c r="D112"/>
      <c r="E112"/>
      <c r="F112"/>
      <c r="G112"/>
      <c r="H112"/>
      <c r="I112"/>
      <c r="J112"/>
      <c r="K112"/>
      <c r="L112"/>
    </row>
  </sheetData>
  <mergeCells count="21">
    <mergeCell ref="C86:L88"/>
    <mergeCell ref="D34:K37"/>
    <mergeCell ref="D10:K13"/>
    <mergeCell ref="D22:K25"/>
    <mergeCell ref="D26:K29"/>
    <mergeCell ref="D30:K33"/>
    <mergeCell ref="C71:L73"/>
    <mergeCell ref="C74:L76"/>
    <mergeCell ref="C77:L79"/>
    <mergeCell ref="C80:L82"/>
    <mergeCell ref="C83:L85"/>
    <mergeCell ref="D38:K41"/>
    <mergeCell ref="C59:L61"/>
    <mergeCell ref="C62:L64"/>
    <mergeCell ref="C65:L67"/>
    <mergeCell ref="C68:L70"/>
    <mergeCell ref="C92:L94"/>
    <mergeCell ref="C95:L97"/>
    <mergeCell ref="C98:L100"/>
    <mergeCell ref="C101:L103"/>
    <mergeCell ref="C89:L91"/>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FC734A-B21C-4BCB-9D81-5F5862D3BB0C}">
  <dimension ref="C1:U62"/>
  <sheetViews>
    <sheetView showGridLines="0" showRowColHeaders="0" zoomScale="130" zoomScaleNormal="130" workbookViewId="0">
      <pane ySplit="1" topLeftCell="A2" activePane="bottomLeft" state="frozen"/>
      <selection pane="bottomLeft" activeCell="A2" sqref="A2"/>
    </sheetView>
  </sheetViews>
  <sheetFormatPr defaultRowHeight="15" x14ac:dyDescent="0.25"/>
  <sheetData>
    <row r="1" spans="3:21" s="6" customFormat="1" ht="44.25" customHeight="1" thickBot="1" x14ac:dyDescent="0.3">
      <c r="K1" s="9" t="s">
        <v>222</v>
      </c>
    </row>
    <row r="3" spans="3:21" ht="15" customHeight="1" x14ac:dyDescent="0.25">
      <c r="C3" s="82" t="s">
        <v>223</v>
      </c>
      <c r="D3" s="82"/>
      <c r="E3" s="82"/>
      <c r="F3" s="82"/>
      <c r="G3" s="82"/>
      <c r="H3" s="82"/>
      <c r="I3" s="82"/>
      <c r="J3" s="82"/>
      <c r="K3" s="82"/>
      <c r="L3" s="82"/>
      <c r="M3" s="82"/>
      <c r="N3" s="82"/>
      <c r="O3" s="82"/>
      <c r="P3" s="82"/>
      <c r="Q3" s="82"/>
      <c r="R3" s="82"/>
      <c r="S3" s="82"/>
      <c r="T3" s="82"/>
      <c r="U3" s="82"/>
    </row>
    <row r="4" spans="3:21" ht="15" customHeight="1" x14ac:dyDescent="0.25">
      <c r="C4" s="82"/>
      <c r="D4" s="82"/>
      <c r="E4" s="82"/>
      <c r="F4" s="82"/>
      <c r="G4" s="82"/>
      <c r="H4" s="82"/>
      <c r="I4" s="82"/>
      <c r="J4" s="82"/>
      <c r="K4" s="82"/>
      <c r="L4" s="82"/>
      <c r="M4" s="82"/>
      <c r="N4" s="82"/>
      <c r="O4" s="82"/>
      <c r="P4" s="82"/>
      <c r="Q4" s="82"/>
      <c r="R4" s="82"/>
      <c r="S4" s="82"/>
      <c r="T4" s="82"/>
      <c r="U4" s="82"/>
    </row>
    <row r="5" spans="3:21" ht="15" customHeight="1" x14ac:dyDescent="0.25">
      <c r="C5" s="82"/>
      <c r="D5" s="82"/>
      <c r="E5" s="82"/>
      <c r="F5" s="82"/>
      <c r="G5" s="82"/>
      <c r="H5" s="82"/>
      <c r="I5" s="82"/>
      <c r="J5" s="82"/>
      <c r="K5" s="82"/>
      <c r="L5" s="82"/>
      <c r="M5" s="82"/>
      <c r="N5" s="82"/>
      <c r="O5" s="82"/>
      <c r="P5" s="82"/>
      <c r="Q5" s="82"/>
      <c r="R5" s="82"/>
      <c r="S5" s="82"/>
      <c r="T5" s="82"/>
      <c r="U5" s="82"/>
    </row>
    <row r="6" spans="3:21" ht="15" customHeight="1" x14ac:dyDescent="0.25">
      <c r="C6" s="82"/>
      <c r="D6" s="82"/>
      <c r="E6" s="82"/>
      <c r="F6" s="82"/>
      <c r="G6" s="82"/>
      <c r="H6" s="82"/>
      <c r="I6" s="82"/>
      <c r="J6" s="82"/>
      <c r="K6" s="82"/>
      <c r="L6" s="82"/>
      <c r="M6" s="82"/>
      <c r="N6" s="82"/>
      <c r="O6" s="82"/>
      <c r="P6" s="82"/>
      <c r="Q6" s="82"/>
      <c r="R6" s="82"/>
      <c r="S6" s="82"/>
      <c r="T6" s="82"/>
      <c r="U6" s="82"/>
    </row>
    <row r="7" spans="3:21" ht="15" customHeight="1" x14ac:dyDescent="0.25">
      <c r="C7" s="82"/>
      <c r="D7" s="82"/>
      <c r="E7" s="82"/>
      <c r="F7" s="82"/>
      <c r="G7" s="82"/>
      <c r="H7" s="82"/>
      <c r="I7" s="82"/>
      <c r="J7" s="82"/>
      <c r="K7" s="82"/>
      <c r="L7" s="82"/>
      <c r="M7" s="82"/>
      <c r="N7" s="82"/>
      <c r="O7" s="82"/>
      <c r="P7" s="82"/>
      <c r="Q7" s="82"/>
      <c r="R7" s="82"/>
      <c r="S7" s="82"/>
      <c r="T7" s="82"/>
      <c r="U7" s="82"/>
    </row>
    <row r="8" spans="3:21" ht="15" customHeight="1" x14ac:dyDescent="0.25">
      <c r="C8" s="82"/>
      <c r="D8" s="82"/>
      <c r="E8" s="82"/>
      <c r="F8" s="82"/>
      <c r="G8" s="82"/>
      <c r="H8" s="82"/>
      <c r="I8" s="82"/>
      <c r="J8" s="82"/>
      <c r="K8" s="82"/>
      <c r="L8" s="82"/>
      <c r="M8" s="82"/>
      <c r="N8" s="82"/>
      <c r="O8" s="82"/>
      <c r="P8" s="82"/>
      <c r="Q8" s="82"/>
      <c r="R8" s="82"/>
      <c r="S8" s="82"/>
      <c r="T8" s="82"/>
      <c r="U8" s="82"/>
    </row>
    <row r="9" spans="3:21" ht="15" customHeight="1" x14ac:dyDescent="0.25">
      <c r="C9" s="82"/>
      <c r="D9" s="82"/>
      <c r="E9" s="82"/>
      <c r="F9" s="82"/>
      <c r="G9" s="82"/>
      <c r="H9" s="82"/>
      <c r="I9" s="82"/>
      <c r="J9" s="82"/>
      <c r="K9" s="82"/>
      <c r="L9" s="82"/>
      <c r="M9" s="82"/>
      <c r="N9" s="82"/>
      <c r="O9" s="82"/>
      <c r="P9" s="82"/>
      <c r="Q9" s="82"/>
      <c r="R9" s="82"/>
      <c r="S9" s="82"/>
      <c r="T9" s="82"/>
      <c r="U9" s="82"/>
    </row>
    <row r="10" spans="3:21" ht="15" customHeight="1" x14ac:dyDescent="0.25">
      <c r="C10" s="82"/>
      <c r="D10" s="82"/>
      <c r="E10" s="82"/>
      <c r="F10" s="82"/>
      <c r="G10" s="82"/>
      <c r="H10" s="82"/>
      <c r="I10" s="82"/>
      <c r="J10" s="82"/>
      <c r="K10" s="82"/>
      <c r="L10" s="82"/>
      <c r="M10" s="82"/>
      <c r="N10" s="82"/>
      <c r="O10" s="82"/>
      <c r="P10" s="82"/>
      <c r="Q10" s="82"/>
      <c r="R10" s="82"/>
      <c r="S10" s="82"/>
      <c r="T10" s="82"/>
      <c r="U10" s="82"/>
    </row>
    <row r="11" spans="3:21" ht="15" customHeight="1" x14ac:dyDescent="0.25">
      <c r="C11" s="82"/>
      <c r="D11" s="82"/>
      <c r="E11" s="82"/>
      <c r="F11" s="82"/>
      <c r="G11" s="82"/>
      <c r="H11" s="82"/>
      <c r="I11" s="82"/>
      <c r="J11" s="82"/>
      <c r="K11" s="82"/>
      <c r="L11" s="82"/>
      <c r="M11" s="82"/>
      <c r="N11" s="82"/>
      <c r="O11" s="82"/>
      <c r="P11" s="82"/>
      <c r="Q11" s="82"/>
      <c r="R11" s="82"/>
      <c r="S11" s="82"/>
      <c r="T11" s="82"/>
      <c r="U11" s="82"/>
    </row>
    <row r="12" spans="3:21" ht="15" customHeight="1" x14ac:dyDescent="0.25">
      <c r="C12" s="82"/>
      <c r="D12" s="82"/>
      <c r="E12" s="82"/>
      <c r="F12" s="82"/>
      <c r="G12" s="82"/>
      <c r="H12" s="82"/>
      <c r="I12" s="82"/>
      <c r="J12" s="82"/>
      <c r="K12" s="82"/>
      <c r="L12" s="82"/>
      <c r="M12" s="82"/>
      <c r="N12" s="82"/>
      <c r="O12" s="82"/>
      <c r="P12" s="82"/>
      <c r="Q12" s="82"/>
      <c r="R12" s="82"/>
      <c r="S12" s="82"/>
      <c r="T12" s="82"/>
      <c r="U12" s="82"/>
    </row>
    <row r="13" spans="3:21" ht="15.75" customHeight="1" x14ac:dyDescent="0.25">
      <c r="C13" s="82"/>
      <c r="D13" s="82"/>
      <c r="E13" s="82"/>
      <c r="F13" s="82"/>
      <c r="G13" s="82"/>
      <c r="H13" s="82"/>
      <c r="I13" s="82"/>
      <c r="J13" s="82"/>
      <c r="K13" s="82"/>
      <c r="L13" s="82"/>
      <c r="M13" s="82"/>
      <c r="N13" s="82"/>
      <c r="O13" s="82"/>
      <c r="P13" s="82"/>
      <c r="Q13" s="82"/>
      <c r="R13" s="82"/>
      <c r="S13" s="82"/>
      <c r="T13" s="82"/>
      <c r="U13" s="82"/>
    </row>
    <row r="14" spans="3:21" ht="15" customHeight="1" x14ac:dyDescent="0.25">
      <c r="C14" s="82"/>
      <c r="D14" s="82"/>
      <c r="E14" s="82"/>
      <c r="F14" s="82"/>
      <c r="G14" s="82"/>
      <c r="H14" s="82"/>
      <c r="I14" s="82"/>
      <c r="J14" s="82"/>
      <c r="K14" s="82"/>
      <c r="L14" s="82"/>
      <c r="M14" s="82"/>
      <c r="N14" s="82"/>
      <c r="O14" s="82"/>
      <c r="P14" s="82"/>
      <c r="Q14" s="82"/>
      <c r="R14" s="82"/>
      <c r="S14" s="82"/>
      <c r="T14" s="82"/>
      <c r="U14" s="82"/>
    </row>
    <row r="15" spans="3:21" ht="15" customHeight="1" x14ac:dyDescent="0.25">
      <c r="C15" s="82"/>
      <c r="D15" s="82"/>
      <c r="E15" s="82"/>
      <c r="F15" s="82"/>
      <c r="G15" s="82"/>
      <c r="H15" s="82"/>
      <c r="I15" s="82"/>
      <c r="J15" s="82"/>
      <c r="K15" s="82"/>
      <c r="L15" s="82"/>
      <c r="M15" s="82"/>
      <c r="N15" s="82"/>
      <c r="O15" s="82"/>
      <c r="P15" s="82"/>
      <c r="Q15" s="82"/>
      <c r="R15" s="82"/>
      <c r="S15" s="82"/>
      <c r="T15" s="82"/>
      <c r="U15" s="82"/>
    </row>
    <row r="16" spans="3:21" ht="15" customHeight="1" x14ac:dyDescent="0.25">
      <c r="C16" s="82"/>
      <c r="D16" s="82"/>
      <c r="E16" s="82"/>
      <c r="F16" s="82"/>
      <c r="G16" s="82"/>
      <c r="H16" s="82"/>
      <c r="I16" s="82"/>
      <c r="J16" s="82"/>
      <c r="K16" s="82"/>
      <c r="L16" s="82"/>
      <c r="M16" s="82"/>
      <c r="N16" s="82"/>
      <c r="O16" s="82"/>
      <c r="P16" s="82"/>
      <c r="Q16" s="82"/>
      <c r="R16" s="82"/>
      <c r="S16" s="82"/>
      <c r="T16" s="82"/>
      <c r="U16" s="82"/>
    </row>
    <row r="17" spans="3:21" ht="15" customHeight="1" x14ac:dyDescent="0.25">
      <c r="C17" s="82"/>
      <c r="D17" s="82"/>
      <c r="E17" s="82"/>
      <c r="F17" s="82"/>
      <c r="G17" s="82"/>
      <c r="H17" s="82"/>
      <c r="I17" s="82"/>
      <c r="J17" s="82"/>
      <c r="K17" s="82"/>
      <c r="L17" s="82"/>
      <c r="M17" s="82"/>
      <c r="N17" s="82"/>
      <c r="O17" s="82"/>
      <c r="P17" s="82"/>
      <c r="Q17" s="82"/>
      <c r="R17" s="82"/>
      <c r="S17" s="82"/>
      <c r="T17" s="82"/>
      <c r="U17" s="82"/>
    </row>
    <row r="18" spans="3:21" ht="15" customHeight="1" x14ac:dyDescent="0.25">
      <c r="C18" s="82"/>
      <c r="D18" s="82"/>
      <c r="E18" s="82"/>
      <c r="F18" s="82"/>
      <c r="G18" s="82"/>
      <c r="H18" s="82"/>
      <c r="I18" s="82"/>
      <c r="J18" s="82"/>
      <c r="K18" s="82"/>
      <c r="L18" s="82"/>
      <c r="M18" s="82"/>
      <c r="N18" s="82"/>
      <c r="O18" s="82"/>
      <c r="P18" s="82"/>
      <c r="Q18" s="82"/>
      <c r="R18" s="82"/>
      <c r="S18" s="82"/>
      <c r="T18" s="82"/>
      <c r="U18" s="82"/>
    </row>
    <row r="19" spans="3:21" ht="15" customHeight="1" x14ac:dyDescent="0.25">
      <c r="C19" s="82"/>
      <c r="D19" s="82"/>
      <c r="E19" s="82"/>
      <c r="F19" s="82"/>
      <c r="G19" s="82"/>
      <c r="H19" s="82"/>
      <c r="I19" s="82"/>
      <c r="J19" s="82"/>
      <c r="K19" s="82"/>
      <c r="L19" s="82"/>
      <c r="M19" s="82"/>
      <c r="N19" s="82"/>
      <c r="O19" s="82"/>
      <c r="P19" s="82"/>
      <c r="Q19" s="82"/>
      <c r="R19" s="82"/>
      <c r="S19" s="82"/>
      <c r="T19" s="82"/>
      <c r="U19" s="82"/>
    </row>
    <row r="20" spans="3:21" ht="15" customHeight="1" x14ac:dyDescent="0.25">
      <c r="C20" s="82"/>
      <c r="D20" s="82"/>
      <c r="E20" s="82"/>
      <c r="F20" s="82"/>
      <c r="G20" s="82"/>
      <c r="H20" s="82"/>
      <c r="I20" s="82"/>
      <c r="J20" s="82"/>
      <c r="K20" s="82"/>
      <c r="L20" s="82"/>
      <c r="M20" s="82"/>
      <c r="N20" s="82"/>
      <c r="O20" s="82"/>
      <c r="P20" s="82"/>
      <c r="Q20" s="82"/>
      <c r="R20" s="82"/>
      <c r="S20" s="82"/>
      <c r="T20" s="82"/>
      <c r="U20" s="82"/>
    </row>
    <row r="21" spans="3:21" ht="15" customHeight="1" x14ac:dyDescent="0.25">
      <c r="C21" s="82"/>
      <c r="D21" s="82"/>
      <c r="E21" s="82"/>
      <c r="F21" s="82"/>
      <c r="G21" s="82"/>
      <c r="H21" s="82"/>
      <c r="I21" s="82"/>
      <c r="J21" s="82"/>
      <c r="K21" s="82"/>
      <c r="L21" s="82"/>
      <c r="M21" s="82"/>
      <c r="N21" s="82"/>
      <c r="O21" s="82"/>
      <c r="P21" s="82"/>
      <c r="Q21" s="82"/>
      <c r="R21" s="82"/>
      <c r="S21" s="82"/>
      <c r="T21" s="82"/>
      <c r="U21" s="82"/>
    </row>
    <row r="22" spans="3:21" ht="15" customHeight="1" x14ac:dyDescent="0.25">
      <c r="C22" s="82"/>
      <c r="D22" s="82"/>
      <c r="E22" s="82"/>
      <c r="F22" s="82"/>
      <c r="G22" s="82"/>
      <c r="H22" s="82"/>
      <c r="I22" s="82"/>
      <c r="J22" s="82"/>
      <c r="K22" s="82"/>
      <c r="L22" s="82"/>
      <c r="M22" s="82"/>
      <c r="N22" s="82"/>
      <c r="O22" s="82"/>
      <c r="P22" s="82"/>
      <c r="Q22" s="82"/>
      <c r="R22" s="82"/>
      <c r="S22" s="82"/>
      <c r="T22" s="82"/>
      <c r="U22" s="82"/>
    </row>
    <row r="23" spans="3:21" ht="15" customHeight="1" x14ac:dyDescent="0.25">
      <c r="C23" s="82"/>
      <c r="D23" s="82"/>
      <c r="E23" s="82"/>
      <c r="F23" s="82"/>
      <c r="G23" s="82"/>
      <c r="H23" s="82"/>
      <c r="I23" s="82"/>
      <c r="J23" s="82"/>
      <c r="K23" s="82"/>
      <c r="L23" s="82"/>
      <c r="M23" s="82"/>
      <c r="N23" s="82"/>
      <c r="O23" s="82"/>
      <c r="P23" s="82"/>
      <c r="Q23" s="82"/>
      <c r="R23" s="82"/>
      <c r="S23" s="82"/>
      <c r="T23" s="82"/>
      <c r="U23" s="82"/>
    </row>
    <row r="24" spans="3:21" ht="15" customHeight="1" x14ac:dyDescent="0.25">
      <c r="C24" s="82"/>
      <c r="D24" s="82"/>
      <c r="E24" s="82"/>
      <c r="F24" s="82"/>
      <c r="G24" s="82"/>
      <c r="H24" s="82"/>
      <c r="I24" s="82"/>
      <c r="J24" s="82"/>
      <c r="K24" s="82"/>
      <c r="L24" s="82"/>
      <c r="M24" s="82"/>
      <c r="N24" s="82"/>
      <c r="O24" s="82"/>
      <c r="P24" s="82"/>
      <c r="Q24" s="82"/>
      <c r="R24" s="82"/>
      <c r="S24" s="82"/>
      <c r="T24" s="82"/>
      <c r="U24" s="82"/>
    </row>
    <row r="25" spans="3:21" ht="15" customHeight="1" x14ac:dyDescent="0.25">
      <c r="C25" s="82"/>
      <c r="D25" s="82"/>
      <c r="E25" s="82"/>
      <c r="F25" s="82"/>
      <c r="G25" s="82"/>
      <c r="H25" s="82"/>
      <c r="I25" s="82"/>
      <c r="J25" s="82"/>
      <c r="K25" s="82"/>
      <c r="L25" s="82"/>
      <c r="M25" s="82"/>
      <c r="N25" s="82"/>
      <c r="O25" s="82"/>
      <c r="P25" s="82"/>
      <c r="Q25" s="82"/>
      <c r="R25" s="82"/>
      <c r="S25" s="82"/>
      <c r="T25" s="82"/>
      <c r="U25" s="82"/>
    </row>
    <row r="26" spans="3:21" ht="15" customHeight="1" x14ac:dyDescent="0.25">
      <c r="C26" s="82"/>
      <c r="D26" s="82"/>
      <c r="E26" s="82"/>
      <c r="F26" s="82"/>
      <c r="G26" s="82"/>
      <c r="H26" s="82"/>
      <c r="I26" s="82"/>
      <c r="J26" s="82"/>
      <c r="K26" s="82"/>
      <c r="L26" s="82"/>
      <c r="M26" s="82"/>
      <c r="N26" s="82"/>
      <c r="O26" s="82"/>
      <c r="P26" s="82"/>
      <c r="Q26" s="82"/>
      <c r="R26" s="82"/>
      <c r="S26" s="82"/>
      <c r="T26" s="82"/>
      <c r="U26" s="82"/>
    </row>
    <row r="27" spans="3:21" ht="15" customHeight="1" x14ac:dyDescent="0.25">
      <c r="C27" s="82"/>
      <c r="D27" s="82"/>
      <c r="E27" s="82"/>
      <c r="F27" s="82"/>
      <c r="G27" s="82"/>
      <c r="H27" s="82"/>
      <c r="I27" s="82"/>
      <c r="J27" s="82"/>
      <c r="K27" s="82"/>
      <c r="L27" s="82"/>
      <c r="M27" s="82"/>
      <c r="N27" s="82"/>
      <c r="O27" s="82"/>
      <c r="P27" s="82"/>
      <c r="Q27" s="82"/>
      <c r="R27" s="82"/>
      <c r="S27" s="82"/>
      <c r="T27" s="82"/>
      <c r="U27" s="82"/>
    </row>
    <row r="28" spans="3:21" ht="15" customHeight="1" x14ac:dyDescent="0.25">
      <c r="C28" s="82"/>
      <c r="D28" s="82"/>
      <c r="E28" s="82"/>
      <c r="F28" s="82"/>
      <c r="G28" s="82"/>
      <c r="H28" s="82"/>
      <c r="I28" s="82"/>
      <c r="J28" s="82"/>
      <c r="K28" s="82"/>
      <c r="L28" s="82"/>
      <c r="M28" s="82"/>
      <c r="N28" s="82"/>
      <c r="O28" s="82"/>
      <c r="P28" s="82"/>
      <c r="Q28" s="82"/>
      <c r="R28" s="82"/>
      <c r="S28" s="82"/>
      <c r="T28" s="82"/>
      <c r="U28" s="82"/>
    </row>
    <row r="29" spans="3:21" ht="15" customHeight="1" x14ac:dyDescent="0.25">
      <c r="C29" s="82"/>
      <c r="D29" s="82"/>
      <c r="E29" s="82"/>
      <c r="F29" s="82"/>
      <c r="G29" s="82"/>
      <c r="H29" s="82"/>
      <c r="I29" s="82"/>
      <c r="J29" s="82"/>
      <c r="K29" s="82"/>
      <c r="L29" s="82"/>
      <c r="M29" s="82"/>
      <c r="N29" s="82"/>
      <c r="O29" s="82"/>
      <c r="P29" s="82"/>
      <c r="Q29" s="82"/>
      <c r="R29" s="82"/>
      <c r="S29" s="82"/>
      <c r="T29" s="82"/>
      <c r="U29" s="82"/>
    </row>
    <row r="30" spans="3:21" ht="15" customHeight="1" x14ac:dyDescent="0.25">
      <c r="C30" s="82"/>
      <c r="D30" s="82"/>
      <c r="E30" s="82"/>
      <c r="F30" s="82"/>
      <c r="G30" s="82"/>
      <c r="H30" s="82"/>
      <c r="I30" s="82"/>
      <c r="J30" s="82"/>
      <c r="K30" s="82"/>
      <c r="L30" s="82"/>
      <c r="M30" s="82"/>
      <c r="N30" s="82"/>
      <c r="O30" s="82"/>
      <c r="P30" s="82"/>
      <c r="Q30" s="82"/>
      <c r="R30" s="82"/>
      <c r="S30" s="82"/>
      <c r="T30" s="82"/>
      <c r="U30" s="82"/>
    </row>
    <row r="31" spans="3:21" ht="15" customHeight="1" x14ac:dyDescent="0.25">
      <c r="C31" s="82"/>
      <c r="D31" s="82"/>
      <c r="E31" s="82"/>
      <c r="F31" s="82"/>
      <c r="G31" s="82"/>
      <c r="H31" s="82"/>
      <c r="I31" s="82"/>
      <c r="J31" s="82"/>
      <c r="K31" s="82"/>
      <c r="L31" s="82"/>
      <c r="M31" s="82"/>
      <c r="N31" s="82"/>
      <c r="O31" s="82"/>
      <c r="P31" s="82"/>
      <c r="Q31" s="82"/>
      <c r="R31" s="82"/>
      <c r="S31" s="82"/>
      <c r="T31" s="82"/>
      <c r="U31" s="82"/>
    </row>
    <row r="32" spans="3:21" ht="15" customHeight="1" x14ac:dyDescent="0.25">
      <c r="C32" s="82"/>
      <c r="D32" s="82"/>
      <c r="E32" s="82"/>
      <c r="F32" s="82"/>
      <c r="G32" s="82"/>
      <c r="H32" s="82"/>
      <c r="I32" s="82"/>
      <c r="J32" s="82"/>
      <c r="K32" s="82"/>
      <c r="L32" s="82"/>
      <c r="M32" s="82"/>
      <c r="N32" s="82"/>
      <c r="O32" s="82"/>
      <c r="P32" s="82"/>
      <c r="Q32" s="82"/>
      <c r="R32" s="82"/>
      <c r="S32" s="82"/>
      <c r="T32" s="82"/>
      <c r="U32" s="82"/>
    </row>
    <row r="33" spans="3:21" ht="15" customHeight="1" x14ac:dyDescent="0.25">
      <c r="C33" s="82"/>
      <c r="D33" s="82"/>
      <c r="E33" s="82"/>
      <c r="F33" s="82"/>
      <c r="G33" s="82"/>
      <c r="H33" s="82"/>
      <c r="I33" s="82"/>
      <c r="J33" s="82"/>
      <c r="K33" s="82"/>
      <c r="L33" s="82"/>
      <c r="M33" s="82"/>
      <c r="N33" s="82"/>
      <c r="O33" s="82"/>
      <c r="P33" s="82"/>
      <c r="Q33" s="82"/>
      <c r="R33" s="82"/>
      <c r="S33" s="82"/>
      <c r="T33" s="82"/>
      <c r="U33" s="82"/>
    </row>
    <row r="34" spans="3:21" ht="15" customHeight="1" x14ac:dyDescent="0.25">
      <c r="C34" s="82"/>
      <c r="D34" s="82"/>
      <c r="E34" s="82"/>
      <c r="F34" s="82"/>
      <c r="G34" s="82"/>
      <c r="H34" s="82"/>
      <c r="I34" s="82"/>
      <c r="J34" s="82"/>
      <c r="K34" s="82"/>
      <c r="L34" s="82"/>
      <c r="M34" s="82"/>
      <c r="N34" s="82"/>
      <c r="O34" s="82"/>
      <c r="P34" s="82"/>
      <c r="Q34" s="82"/>
      <c r="R34" s="82"/>
      <c r="S34" s="82"/>
      <c r="T34" s="82"/>
      <c r="U34" s="82"/>
    </row>
    <row r="35" spans="3:21" ht="15" customHeight="1" x14ac:dyDescent="0.25">
      <c r="C35" s="82"/>
      <c r="D35" s="82"/>
      <c r="E35" s="82"/>
      <c r="F35" s="82"/>
      <c r="G35" s="82"/>
      <c r="H35" s="82"/>
      <c r="I35" s="82"/>
      <c r="J35" s="82"/>
      <c r="K35" s="82"/>
      <c r="L35" s="82"/>
      <c r="M35" s="82"/>
      <c r="N35" s="82"/>
      <c r="O35" s="82"/>
      <c r="P35" s="82"/>
      <c r="Q35" s="82"/>
      <c r="R35" s="82"/>
      <c r="S35" s="82"/>
      <c r="T35" s="82"/>
      <c r="U35" s="82"/>
    </row>
    <row r="36" spans="3:21" ht="15" customHeight="1" x14ac:dyDescent="0.25">
      <c r="C36" s="82"/>
      <c r="D36" s="82"/>
      <c r="E36" s="82"/>
      <c r="F36" s="82"/>
      <c r="G36" s="82"/>
      <c r="H36" s="82"/>
      <c r="I36" s="82"/>
      <c r="J36" s="82"/>
      <c r="K36" s="82"/>
      <c r="L36" s="82"/>
      <c r="M36" s="82"/>
      <c r="N36" s="82"/>
      <c r="O36" s="82"/>
      <c r="P36" s="82"/>
      <c r="Q36" s="82"/>
      <c r="R36" s="82"/>
      <c r="S36" s="82"/>
      <c r="T36" s="82"/>
      <c r="U36" s="82"/>
    </row>
    <row r="37" spans="3:21" ht="15" customHeight="1" x14ac:dyDescent="0.25">
      <c r="C37" s="82"/>
      <c r="D37" s="82"/>
      <c r="E37" s="82"/>
      <c r="F37" s="82"/>
      <c r="G37" s="82"/>
      <c r="H37" s="82"/>
      <c r="I37" s="82"/>
      <c r="J37" s="82"/>
      <c r="K37" s="82"/>
      <c r="L37" s="82"/>
      <c r="M37" s="82"/>
      <c r="N37" s="82"/>
      <c r="O37" s="82"/>
      <c r="P37" s="82"/>
      <c r="Q37" s="82"/>
      <c r="R37" s="82"/>
      <c r="S37" s="82"/>
      <c r="T37" s="82"/>
      <c r="U37" s="82"/>
    </row>
    <row r="38" spans="3:21" ht="15" customHeight="1" x14ac:dyDescent="0.25">
      <c r="C38" s="82"/>
      <c r="D38" s="82"/>
      <c r="E38" s="82"/>
      <c r="F38" s="82"/>
      <c r="G38" s="82"/>
      <c r="H38" s="82"/>
      <c r="I38" s="82"/>
      <c r="J38" s="82"/>
      <c r="K38" s="82"/>
      <c r="L38" s="82"/>
      <c r="M38" s="82"/>
      <c r="N38" s="82"/>
      <c r="O38" s="82"/>
      <c r="P38" s="82"/>
      <c r="Q38" s="82"/>
      <c r="R38" s="82"/>
      <c r="S38" s="82"/>
      <c r="T38" s="82"/>
      <c r="U38" s="82"/>
    </row>
    <row r="39" spans="3:21" ht="15" customHeight="1" x14ac:dyDescent="0.25">
      <c r="C39" s="82"/>
      <c r="D39" s="82"/>
      <c r="E39" s="82"/>
      <c r="F39" s="82"/>
      <c r="G39" s="82"/>
      <c r="H39" s="82"/>
      <c r="I39" s="82"/>
      <c r="J39" s="82"/>
      <c r="K39" s="82"/>
      <c r="L39" s="82"/>
      <c r="M39" s="82"/>
      <c r="N39" s="82"/>
      <c r="O39" s="82"/>
      <c r="P39" s="82"/>
      <c r="Q39" s="82"/>
      <c r="R39" s="82"/>
      <c r="S39" s="82"/>
      <c r="T39" s="82"/>
      <c r="U39" s="82"/>
    </row>
    <row r="40" spans="3:21" ht="15" customHeight="1" x14ac:dyDescent="0.25">
      <c r="C40" s="82"/>
      <c r="D40" s="82"/>
      <c r="E40" s="82"/>
      <c r="F40" s="82"/>
      <c r="G40" s="82"/>
      <c r="H40" s="82"/>
      <c r="I40" s="82"/>
      <c r="J40" s="82"/>
      <c r="K40" s="82"/>
      <c r="L40" s="82"/>
      <c r="M40" s="82"/>
      <c r="N40" s="82"/>
      <c r="O40" s="82"/>
      <c r="P40" s="82"/>
      <c r="Q40" s="82"/>
      <c r="R40" s="82"/>
      <c r="S40" s="82"/>
      <c r="T40" s="82"/>
      <c r="U40" s="82"/>
    </row>
    <row r="41" spans="3:21" ht="15" customHeight="1" x14ac:dyDescent="0.25">
      <c r="C41" s="82"/>
      <c r="D41" s="82"/>
      <c r="E41" s="82"/>
      <c r="F41" s="82"/>
      <c r="G41" s="82"/>
      <c r="H41" s="82"/>
      <c r="I41" s="82"/>
      <c r="J41" s="82"/>
      <c r="K41" s="82"/>
      <c r="L41" s="82"/>
      <c r="M41" s="82"/>
      <c r="N41" s="82"/>
      <c r="O41" s="82"/>
      <c r="P41" s="82"/>
      <c r="Q41" s="82"/>
      <c r="R41" s="82"/>
      <c r="S41" s="82"/>
      <c r="T41" s="82"/>
      <c r="U41" s="82"/>
    </row>
    <row r="42" spans="3:21" ht="15" customHeight="1" x14ac:dyDescent="0.25">
      <c r="C42" s="82"/>
      <c r="D42" s="82"/>
      <c r="E42" s="82"/>
      <c r="F42" s="82"/>
      <c r="G42" s="82"/>
      <c r="H42" s="82"/>
      <c r="I42" s="82"/>
      <c r="J42" s="82"/>
      <c r="K42" s="82"/>
      <c r="L42" s="82"/>
      <c r="M42" s="82"/>
      <c r="N42" s="82"/>
      <c r="O42" s="82"/>
      <c r="P42" s="82"/>
      <c r="Q42" s="82"/>
      <c r="R42" s="82"/>
      <c r="S42" s="82"/>
      <c r="T42" s="82"/>
      <c r="U42" s="82"/>
    </row>
    <row r="43" spans="3:21" ht="15" customHeight="1" x14ac:dyDescent="0.25">
      <c r="C43" s="82"/>
      <c r="D43" s="82"/>
      <c r="E43" s="82"/>
      <c r="F43" s="82"/>
      <c r="G43" s="82"/>
      <c r="H43" s="82"/>
      <c r="I43" s="82"/>
      <c r="J43" s="82"/>
      <c r="K43" s="82"/>
      <c r="L43" s="82"/>
      <c r="M43" s="82"/>
      <c r="N43" s="82"/>
      <c r="O43" s="82"/>
      <c r="P43" s="82"/>
      <c r="Q43" s="82"/>
      <c r="R43" s="82"/>
      <c r="S43" s="82"/>
      <c r="T43" s="82"/>
      <c r="U43" s="82"/>
    </row>
    <row r="44" spans="3:21" ht="15" customHeight="1" x14ac:dyDescent="0.25">
      <c r="C44" s="82"/>
      <c r="D44" s="82"/>
      <c r="E44" s="82"/>
      <c r="F44" s="82"/>
      <c r="G44" s="82"/>
      <c r="H44" s="82"/>
      <c r="I44" s="82"/>
      <c r="J44" s="82"/>
      <c r="K44" s="82"/>
      <c r="L44" s="82"/>
      <c r="M44" s="82"/>
      <c r="N44" s="82"/>
      <c r="O44" s="82"/>
      <c r="P44" s="82"/>
      <c r="Q44" s="82"/>
      <c r="R44" s="82"/>
      <c r="S44" s="82"/>
      <c r="T44" s="82"/>
      <c r="U44" s="82"/>
    </row>
    <row r="45" spans="3:21" ht="15" customHeight="1" x14ac:dyDescent="0.25">
      <c r="C45" s="82"/>
      <c r="D45" s="82"/>
      <c r="E45" s="82"/>
      <c r="F45" s="82"/>
      <c r="G45" s="82"/>
      <c r="H45" s="82"/>
      <c r="I45" s="82"/>
      <c r="J45" s="82"/>
      <c r="K45" s="82"/>
      <c r="L45" s="82"/>
      <c r="M45" s="82"/>
      <c r="N45" s="82"/>
      <c r="O45" s="82"/>
      <c r="P45" s="82"/>
      <c r="Q45" s="82"/>
      <c r="R45" s="82"/>
      <c r="S45" s="82"/>
      <c r="T45" s="82"/>
      <c r="U45" s="82"/>
    </row>
    <row r="46" spans="3:21" ht="15" customHeight="1" x14ac:dyDescent="0.25">
      <c r="C46" s="82"/>
      <c r="D46" s="82"/>
      <c r="E46" s="82"/>
      <c r="F46" s="82"/>
      <c r="G46" s="82"/>
      <c r="H46" s="82"/>
      <c r="I46" s="82"/>
      <c r="J46" s="82"/>
      <c r="K46" s="82"/>
      <c r="L46" s="82"/>
      <c r="M46" s="82"/>
      <c r="N46" s="82"/>
      <c r="O46" s="82"/>
      <c r="P46" s="82"/>
      <c r="Q46" s="82"/>
      <c r="R46" s="82"/>
      <c r="S46" s="82"/>
      <c r="T46" s="82"/>
      <c r="U46" s="82"/>
    </row>
    <row r="47" spans="3:21" ht="15" customHeight="1" x14ac:dyDescent="0.25">
      <c r="C47" s="82"/>
      <c r="D47" s="82"/>
      <c r="E47" s="82"/>
      <c r="F47" s="82"/>
      <c r="G47" s="82"/>
      <c r="H47" s="82"/>
      <c r="I47" s="82"/>
      <c r="J47" s="82"/>
      <c r="K47" s="82"/>
      <c r="L47" s="82"/>
      <c r="M47" s="82"/>
      <c r="N47" s="82"/>
      <c r="O47" s="82"/>
      <c r="P47" s="82"/>
      <c r="Q47" s="82"/>
      <c r="R47" s="82"/>
      <c r="S47" s="82"/>
      <c r="T47" s="82"/>
      <c r="U47" s="82"/>
    </row>
    <row r="48" spans="3:21" ht="15" customHeight="1" x14ac:dyDescent="0.25">
      <c r="C48" s="82"/>
      <c r="D48" s="82"/>
      <c r="E48" s="82"/>
      <c r="F48" s="82"/>
      <c r="G48" s="82"/>
      <c r="H48" s="82"/>
      <c r="I48" s="82"/>
      <c r="J48" s="82"/>
      <c r="K48" s="82"/>
      <c r="L48" s="82"/>
      <c r="M48" s="82"/>
      <c r="N48" s="82"/>
      <c r="O48" s="82"/>
      <c r="P48" s="82"/>
      <c r="Q48" s="82"/>
      <c r="R48" s="82"/>
      <c r="S48" s="82"/>
      <c r="T48" s="82"/>
      <c r="U48" s="82"/>
    </row>
    <row r="49" spans="3:21" ht="15" customHeight="1" x14ac:dyDescent="0.25">
      <c r="C49" s="82"/>
      <c r="D49" s="82"/>
      <c r="E49" s="82"/>
      <c r="F49" s="82"/>
      <c r="G49" s="82"/>
      <c r="H49" s="82"/>
      <c r="I49" s="82"/>
      <c r="J49" s="82"/>
      <c r="K49" s="82"/>
      <c r="L49" s="82"/>
      <c r="M49" s="82"/>
      <c r="N49" s="82"/>
      <c r="O49" s="82"/>
      <c r="P49" s="82"/>
      <c r="Q49" s="82"/>
      <c r="R49" s="82"/>
      <c r="S49" s="82"/>
      <c r="T49" s="82"/>
      <c r="U49" s="82"/>
    </row>
    <row r="50" spans="3:21" ht="15" customHeight="1" x14ac:dyDescent="0.25">
      <c r="C50" s="82"/>
      <c r="D50" s="82"/>
      <c r="E50" s="82"/>
      <c r="F50" s="82"/>
      <c r="G50" s="82"/>
      <c r="H50" s="82"/>
      <c r="I50" s="82"/>
      <c r="J50" s="82"/>
      <c r="K50" s="82"/>
      <c r="L50" s="82"/>
      <c r="M50" s="82"/>
      <c r="N50" s="82"/>
      <c r="O50" s="82"/>
      <c r="P50" s="82"/>
      <c r="Q50" s="82"/>
      <c r="R50" s="82"/>
      <c r="S50" s="82"/>
      <c r="T50" s="82"/>
      <c r="U50" s="82"/>
    </row>
    <row r="51" spans="3:21" ht="15" customHeight="1" x14ac:dyDescent="0.25">
      <c r="C51" s="82"/>
      <c r="D51" s="82"/>
      <c r="E51" s="82"/>
      <c r="F51" s="82"/>
      <c r="G51" s="82"/>
      <c r="H51" s="82"/>
      <c r="I51" s="82"/>
      <c r="J51" s="82"/>
      <c r="K51" s="82"/>
      <c r="L51" s="82"/>
      <c r="M51" s="82"/>
      <c r="N51" s="82"/>
      <c r="O51" s="82"/>
      <c r="P51" s="82"/>
      <c r="Q51" s="82"/>
      <c r="R51" s="82"/>
      <c r="S51" s="82"/>
      <c r="T51" s="82"/>
      <c r="U51" s="82"/>
    </row>
    <row r="52" spans="3:21" x14ac:dyDescent="0.25">
      <c r="C52" s="82"/>
      <c r="D52" s="82"/>
      <c r="E52" s="82"/>
      <c r="F52" s="82"/>
      <c r="G52" s="82"/>
      <c r="H52" s="82"/>
      <c r="I52" s="82"/>
      <c r="J52" s="82"/>
      <c r="K52" s="82"/>
      <c r="L52" s="82"/>
      <c r="M52" s="82"/>
      <c r="N52" s="82"/>
      <c r="O52" s="82"/>
      <c r="P52" s="82"/>
      <c r="Q52" s="82"/>
      <c r="R52" s="82"/>
      <c r="S52" s="82"/>
      <c r="T52" s="82"/>
      <c r="U52" s="82"/>
    </row>
    <row r="53" spans="3:21" x14ac:dyDescent="0.25">
      <c r="C53" s="82"/>
      <c r="D53" s="82"/>
      <c r="E53" s="82"/>
      <c r="F53" s="82"/>
      <c r="G53" s="82"/>
      <c r="H53" s="82"/>
      <c r="I53" s="82"/>
      <c r="J53" s="82"/>
      <c r="K53" s="82"/>
      <c r="L53" s="82"/>
      <c r="M53" s="82"/>
      <c r="N53" s="82"/>
      <c r="O53" s="82"/>
      <c r="P53" s="82"/>
      <c r="Q53" s="82"/>
      <c r="R53" s="82"/>
      <c r="S53" s="82"/>
      <c r="T53" s="82"/>
      <c r="U53" s="82"/>
    </row>
    <row r="54" spans="3:21" x14ac:dyDescent="0.25">
      <c r="C54" s="82"/>
      <c r="D54" s="82"/>
      <c r="E54" s="82"/>
      <c r="F54" s="82"/>
      <c r="G54" s="82"/>
      <c r="H54" s="82"/>
      <c r="I54" s="82"/>
      <c r="J54" s="82"/>
      <c r="K54" s="82"/>
      <c r="L54" s="82"/>
      <c r="M54" s="82"/>
      <c r="N54" s="82"/>
      <c r="O54" s="82"/>
      <c r="P54" s="82"/>
      <c r="Q54" s="82"/>
      <c r="R54" s="82"/>
      <c r="S54" s="82"/>
      <c r="T54" s="82"/>
      <c r="U54" s="82"/>
    </row>
    <row r="55" spans="3:21" x14ac:dyDescent="0.25">
      <c r="C55" s="82"/>
      <c r="D55" s="82"/>
      <c r="E55" s="82"/>
      <c r="F55" s="82"/>
      <c r="G55" s="82"/>
      <c r="H55" s="82"/>
      <c r="I55" s="82"/>
      <c r="J55" s="82"/>
      <c r="K55" s="82"/>
      <c r="L55" s="82"/>
      <c r="M55" s="82"/>
      <c r="N55" s="82"/>
      <c r="O55" s="82"/>
      <c r="P55" s="82"/>
      <c r="Q55" s="82"/>
      <c r="R55" s="82"/>
      <c r="S55" s="82"/>
      <c r="T55" s="82"/>
      <c r="U55" s="82"/>
    </row>
    <row r="56" spans="3:21" x14ac:dyDescent="0.25">
      <c r="C56" s="82"/>
      <c r="D56" s="82"/>
      <c r="E56" s="82"/>
      <c r="F56" s="82"/>
      <c r="G56" s="82"/>
      <c r="H56" s="82"/>
      <c r="I56" s="82"/>
      <c r="J56" s="82"/>
      <c r="K56" s="82"/>
      <c r="L56" s="82"/>
      <c r="M56" s="82"/>
      <c r="N56" s="82"/>
      <c r="O56" s="82"/>
      <c r="P56" s="82"/>
      <c r="Q56" s="82"/>
      <c r="R56" s="82"/>
      <c r="S56" s="82"/>
      <c r="T56" s="82"/>
      <c r="U56" s="82"/>
    </row>
    <row r="57" spans="3:21" x14ac:dyDescent="0.25">
      <c r="C57" s="82"/>
      <c r="D57" s="82"/>
      <c r="E57" s="82"/>
      <c r="F57" s="82"/>
      <c r="G57" s="82"/>
      <c r="H57" s="82"/>
      <c r="I57" s="82"/>
      <c r="J57" s="82"/>
      <c r="K57" s="82"/>
      <c r="L57" s="82"/>
      <c r="M57" s="82"/>
      <c r="N57" s="82"/>
      <c r="O57" s="82"/>
      <c r="P57" s="82"/>
      <c r="Q57" s="82"/>
      <c r="R57" s="82"/>
      <c r="S57" s="82"/>
      <c r="T57" s="82"/>
      <c r="U57" s="82"/>
    </row>
    <row r="58" spans="3:21" x14ac:dyDescent="0.25">
      <c r="C58" s="82"/>
      <c r="D58" s="82"/>
      <c r="E58" s="82"/>
      <c r="F58" s="82"/>
      <c r="G58" s="82"/>
      <c r="H58" s="82"/>
      <c r="I58" s="82"/>
      <c r="J58" s="82"/>
      <c r="K58" s="82"/>
      <c r="L58" s="82"/>
      <c r="M58" s="82"/>
      <c r="N58" s="82"/>
      <c r="O58" s="82"/>
      <c r="P58" s="82"/>
      <c r="Q58" s="82"/>
      <c r="R58" s="82"/>
      <c r="S58" s="82"/>
      <c r="T58" s="82"/>
      <c r="U58" s="82"/>
    </row>
    <row r="59" spans="3:21" x14ac:dyDescent="0.25">
      <c r="C59" s="82"/>
      <c r="D59" s="82"/>
      <c r="E59" s="82"/>
      <c r="F59" s="82"/>
      <c r="G59" s="82"/>
      <c r="H59" s="82"/>
      <c r="I59" s="82"/>
      <c r="J59" s="82"/>
      <c r="K59" s="82"/>
      <c r="L59" s="82"/>
      <c r="M59" s="82"/>
      <c r="N59" s="82"/>
      <c r="O59" s="82"/>
      <c r="P59" s="82"/>
      <c r="Q59" s="82"/>
      <c r="R59" s="82"/>
      <c r="S59" s="82"/>
      <c r="T59" s="82"/>
      <c r="U59" s="82"/>
    </row>
    <row r="60" spans="3:21" x14ac:dyDescent="0.25">
      <c r="C60" s="82"/>
      <c r="D60" s="82"/>
      <c r="E60" s="82"/>
      <c r="F60" s="82"/>
      <c r="G60" s="82"/>
      <c r="H60" s="82"/>
      <c r="I60" s="82"/>
      <c r="J60" s="82"/>
      <c r="K60" s="82"/>
      <c r="L60" s="82"/>
      <c r="M60" s="82"/>
      <c r="N60" s="82"/>
      <c r="O60" s="82"/>
      <c r="P60" s="82"/>
      <c r="Q60" s="82"/>
      <c r="R60" s="82"/>
      <c r="S60" s="82"/>
      <c r="T60" s="82"/>
      <c r="U60" s="82"/>
    </row>
    <row r="61" spans="3:21" x14ac:dyDescent="0.25">
      <c r="C61" s="82"/>
      <c r="D61" s="82"/>
      <c r="E61" s="82"/>
      <c r="F61" s="82"/>
      <c r="G61" s="82"/>
      <c r="H61" s="82"/>
      <c r="I61" s="82"/>
      <c r="J61" s="82"/>
      <c r="K61" s="82"/>
      <c r="L61" s="82"/>
      <c r="M61" s="82"/>
      <c r="N61" s="82"/>
      <c r="O61" s="82"/>
      <c r="P61" s="82"/>
      <c r="Q61" s="82"/>
      <c r="R61" s="82"/>
      <c r="S61" s="82"/>
      <c r="T61" s="82"/>
      <c r="U61" s="82"/>
    </row>
    <row r="62" spans="3:21" x14ac:dyDescent="0.25">
      <c r="C62" s="82"/>
      <c r="D62" s="82"/>
      <c r="E62" s="82"/>
      <c r="F62" s="82"/>
      <c r="G62" s="82"/>
      <c r="H62" s="82"/>
      <c r="I62" s="82"/>
      <c r="J62" s="82"/>
      <c r="K62" s="82"/>
      <c r="L62" s="82"/>
      <c r="M62" s="82"/>
      <c r="N62" s="82"/>
      <c r="O62" s="82"/>
      <c r="P62" s="82"/>
      <c r="Q62" s="82"/>
      <c r="R62" s="82"/>
      <c r="S62" s="82"/>
      <c r="T62" s="82"/>
      <c r="U62" s="82"/>
    </row>
  </sheetData>
  <mergeCells count="1">
    <mergeCell ref="C3:U62"/>
  </mergeCells>
  <pageMargins left="0.7" right="0.7" top="0.75" bottom="0.75" header="0.3" footer="0.3"/>
  <pageSetup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E048B4-E95D-4C54-B0AA-18AD66B4E33C}">
  <dimension ref="B1:K134"/>
  <sheetViews>
    <sheetView zoomScale="205" zoomScaleNormal="205" workbookViewId="0"/>
  </sheetViews>
  <sheetFormatPr defaultRowHeight="15" x14ac:dyDescent="0.25"/>
  <cols>
    <col min="4" max="4" width="12.42578125" customWidth="1"/>
    <col min="5" max="5" width="11.140625" customWidth="1"/>
    <col min="6" max="6" width="13.28515625" customWidth="1"/>
    <col min="11" max="11" width="9.85546875" bestFit="1" customWidth="1"/>
  </cols>
  <sheetData>
    <row r="1" spans="3:11" ht="8.25" customHeight="1" x14ac:dyDescent="0.25"/>
    <row r="2" spans="3:11" ht="20.25" thickBot="1" x14ac:dyDescent="0.35">
      <c r="D2" s="10" t="s">
        <v>18</v>
      </c>
    </row>
    <row r="3" spans="3:11" ht="15.75" thickTop="1" x14ac:dyDescent="0.25"/>
    <row r="4" spans="3:11" ht="18" thickBot="1" x14ac:dyDescent="0.35">
      <c r="D4" s="11" t="s">
        <v>19</v>
      </c>
    </row>
    <row r="5" spans="3:11" ht="15.75" thickTop="1" x14ac:dyDescent="0.25"/>
    <row r="6" spans="3:11" ht="15.75" thickBot="1" x14ac:dyDescent="0.3">
      <c r="D6" s="12" t="s">
        <v>227</v>
      </c>
    </row>
    <row r="8" spans="3:11" ht="16.5" thickBot="1" x14ac:dyDescent="0.3">
      <c r="C8" s="45" t="s">
        <v>217</v>
      </c>
      <c r="H8" s="45" t="s">
        <v>218</v>
      </c>
    </row>
    <row r="9" spans="3:11" ht="33.75" thickBot="1" x14ac:dyDescent="0.3">
      <c r="C9" s="46" t="s">
        <v>33</v>
      </c>
      <c r="D9" s="46" t="s">
        <v>32</v>
      </c>
      <c r="E9" s="46" t="s">
        <v>219</v>
      </c>
      <c r="H9" s="46" t="s">
        <v>33</v>
      </c>
      <c r="I9" s="46" t="s">
        <v>32</v>
      </c>
      <c r="J9" s="46" t="s">
        <v>219</v>
      </c>
    </row>
    <row r="10" spans="3:11" x14ac:dyDescent="0.25">
      <c r="C10" s="13" t="s">
        <v>20</v>
      </c>
      <c r="D10" s="14">
        <v>16.5</v>
      </c>
      <c r="E10" s="13">
        <v>31</v>
      </c>
      <c r="F10" s="15"/>
      <c r="H10" s="13" t="s">
        <v>34</v>
      </c>
      <c r="I10" s="14">
        <v>15.5</v>
      </c>
      <c r="J10" s="13">
        <v>31</v>
      </c>
      <c r="K10" s="15"/>
    </row>
    <row r="11" spans="3:11" x14ac:dyDescent="0.25">
      <c r="C11" s="13" t="s">
        <v>21</v>
      </c>
      <c r="D11" s="14">
        <v>13.5</v>
      </c>
      <c r="E11" s="13">
        <v>25</v>
      </c>
      <c r="F11" s="15"/>
      <c r="H11" s="13" t="s">
        <v>35</v>
      </c>
      <c r="I11" s="14">
        <v>15</v>
      </c>
      <c r="J11" s="13">
        <v>25</v>
      </c>
      <c r="K11" s="15"/>
    </row>
    <row r="12" spans="3:11" x14ac:dyDescent="0.25">
      <c r="C12" s="13" t="s">
        <v>22</v>
      </c>
      <c r="D12" s="14">
        <v>14.5</v>
      </c>
      <c r="E12" s="13">
        <v>41</v>
      </c>
      <c r="F12" s="15"/>
      <c r="H12" s="13" t="s">
        <v>36</v>
      </c>
      <c r="I12" s="14">
        <v>15</v>
      </c>
      <c r="J12" s="13">
        <v>41</v>
      </c>
      <c r="K12" s="15"/>
    </row>
    <row r="13" spans="3:11" x14ac:dyDescent="0.25">
      <c r="C13" s="13" t="s">
        <v>23</v>
      </c>
      <c r="D13" s="14">
        <v>15.5</v>
      </c>
      <c r="E13" s="13">
        <v>20</v>
      </c>
      <c r="F13" s="15"/>
      <c r="H13" s="13" t="s">
        <v>37</v>
      </c>
      <c r="I13" s="14">
        <v>15</v>
      </c>
      <c r="J13" s="13">
        <v>20</v>
      </c>
      <c r="K13" s="15"/>
    </row>
    <row r="14" spans="3:11" x14ac:dyDescent="0.25">
      <c r="C14" s="13" t="s">
        <v>24</v>
      </c>
      <c r="D14" s="14">
        <v>14</v>
      </c>
      <c r="E14" s="13">
        <v>48</v>
      </c>
      <c r="F14" s="15"/>
      <c r="H14" s="13" t="s">
        <v>38</v>
      </c>
      <c r="I14" s="14">
        <v>15.5</v>
      </c>
      <c r="J14" s="13">
        <v>48</v>
      </c>
      <c r="K14" s="15"/>
    </row>
    <row r="15" spans="3:11" x14ac:dyDescent="0.25">
      <c r="C15" s="13" t="s">
        <v>25</v>
      </c>
      <c r="D15" s="14">
        <v>15</v>
      </c>
      <c r="E15" s="13">
        <v>50</v>
      </c>
      <c r="F15" s="15"/>
      <c r="H15" s="13" t="s">
        <v>39</v>
      </c>
      <c r="I15" s="14">
        <v>16</v>
      </c>
      <c r="J15" s="13">
        <v>50</v>
      </c>
      <c r="K15" s="15"/>
    </row>
    <row r="16" spans="3:11" x14ac:dyDescent="0.25">
      <c r="C16" s="13" t="s">
        <v>26</v>
      </c>
      <c r="D16" s="14">
        <v>15.5</v>
      </c>
      <c r="E16" s="13">
        <v>44</v>
      </c>
      <c r="F16" s="15"/>
      <c r="H16" s="13" t="s">
        <v>40</v>
      </c>
      <c r="I16" s="14">
        <v>15.5</v>
      </c>
      <c r="J16" s="13">
        <v>44</v>
      </c>
      <c r="K16" s="15"/>
    </row>
    <row r="17" spans="2:11" x14ac:dyDescent="0.25">
      <c r="C17" s="13" t="s">
        <v>27</v>
      </c>
      <c r="D17" s="14">
        <v>16</v>
      </c>
      <c r="E17" s="13">
        <v>22</v>
      </c>
      <c r="F17" s="15"/>
      <c r="H17" s="13" t="s">
        <v>41</v>
      </c>
      <c r="I17" s="14">
        <v>16</v>
      </c>
      <c r="J17" s="13">
        <v>22</v>
      </c>
      <c r="K17" s="15"/>
    </row>
    <row r="18" spans="2:11" x14ac:dyDescent="0.25">
      <c r="C18" s="13" t="s">
        <v>28</v>
      </c>
      <c r="D18" s="14">
        <v>16.5</v>
      </c>
      <c r="E18" s="13">
        <v>39</v>
      </c>
      <c r="F18" s="15"/>
      <c r="H18" s="13" t="s">
        <v>42</v>
      </c>
      <c r="I18" s="14">
        <v>16</v>
      </c>
      <c r="J18" s="13">
        <v>39</v>
      </c>
      <c r="K18" s="15"/>
    </row>
    <row r="19" spans="2:11" x14ac:dyDescent="0.25">
      <c r="C19" s="13" t="s">
        <v>29</v>
      </c>
      <c r="D19" s="14">
        <v>16.5</v>
      </c>
      <c r="E19" s="13">
        <v>20</v>
      </c>
      <c r="F19" s="15"/>
      <c r="H19" s="13" t="s">
        <v>43</v>
      </c>
      <c r="I19" s="14">
        <v>16.5</v>
      </c>
      <c r="J19" s="13">
        <v>20</v>
      </c>
      <c r="K19" s="15"/>
    </row>
    <row r="20" spans="2:11" x14ac:dyDescent="0.25">
      <c r="C20" s="13" t="s">
        <v>30</v>
      </c>
      <c r="D20" s="14">
        <v>16.5</v>
      </c>
      <c r="E20" s="13">
        <v>29</v>
      </c>
      <c r="F20" s="15"/>
      <c r="H20" s="13" t="s">
        <v>30</v>
      </c>
      <c r="I20" s="14">
        <v>16.5</v>
      </c>
      <c r="J20" s="13">
        <v>29</v>
      </c>
      <c r="K20" s="15"/>
    </row>
    <row r="21" spans="2:11" x14ac:dyDescent="0.25">
      <c r="C21" s="13" t="s">
        <v>31</v>
      </c>
      <c r="D21" s="14">
        <v>13</v>
      </c>
      <c r="E21" s="13">
        <v>46</v>
      </c>
      <c r="F21" s="15"/>
      <c r="H21" s="13" t="s">
        <v>31</v>
      </c>
      <c r="I21" s="14">
        <v>13</v>
      </c>
      <c r="J21" s="13">
        <v>46</v>
      </c>
      <c r="K21" s="15"/>
    </row>
    <row r="22" spans="2:11" x14ac:dyDescent="0.25">
      <c r="F22" s="15"/>
      <c r="H22" s="13" t="s">
        <v>44</v>
      </c>
      <c r="I22" s="14">
        <v>15</v>
      </c>
      <c r="J22" s="13">
        <v>44</v>
      </c>
      <c r="K22" s="15"/>
    </row>
    <row r="23" spans="2:11" x14ac:dyDescent="0.25">
      <c r="H23" s="13" t="s">
        <v>45</v>
      </c>
      <c r="I23" s="14">
        <v>15.5</v>
      </c>
      <c r="J23" s="13">
        <v>22</v>
      </c>
      <c r="K23" s="15"/>
    </row>
    <row r="24" spans="2:11" x14ac:dyDescent="0.25">
      <c r="H24" s="13" t="s">
        <v>46</v>
      </c>
      <c r="I24" s="14">
        <v>16</v>
      </c>
      <c r="J24" s="13">
        <v>39</v>
      </c>
      <c r="K24" s="15"/>
    </row>
    <row r="25" spans="2:11" ht="15.75" thickBot="1" x14ac:dyDescent="0.3">
      <c r="K25" s="15"/>
    </row>
    <row r="26" spans="2:11" ht="16.5" thickBot="1" x14ac:dyDescent="0.3">
      <c r="B26" s="83" t="s">
        <v>47</v>
      </c>
      <c r="C26" s="84"/>
      <c r="D26" s="47"/>
      <c r="F26" s="15"/>
    </row>
    <row r="37" spans="4:6" ht="18" thickBot="1" x14ac:dyDescent="0.35">
      <c r="D37" s="11" t="s">
        <v>48</v>
      </c>
    </row>
    <row r="38" spans="4:6" ht="15.75" thickTop="1" x14ac:dyDescent="0.25"/>
    <row r="39" spans="4:6" ht="15.75" thickBot="1" x14ac:dyDescent="0.3">
      <c r="D39" s="12" t="s">
        <v>226</v>
      </c>
    </row>
    <row r="40" spans="4:6" ht="15.75" thickBot="1" x14ac:dyDescent="0.3"/>
    <row r="41" spans="4:6" ht="33.75" thickBot="1" x14ac:dyDescent="0.3">
      <c r="D41" s="46" t="s">
        <v>49</v>
      </c>
      <c r="E41" s="46" t="s">
        <v>50</v>
      </c>
      <c r="F41" s="46" t="s">
        <v>68</v>
      </c>
    </row>
    <row r="42" spans="4:6" x14ac:dyDescent="0.25">
      <c r="D42" s="13" t="s">
        <v>56</v>
      </c>
      <c r="E42" s="35">
        <v>10898</v>
      </c>
      <c r="F42" s="35">
        <f>E42*0.1</f>
        <v>1089.8</v>
      </c>
    </row>
    <row r="43" spans="4:6" x14ac:dyDescent="0.25">
      <c r="D43" s="13" t="s">
        <v>67</v>
      </c>
      <c r="E43" s="35">
        <v>7872</v>
      </c>
      <c r="F43" s="35">
        <f t="shared" ref="F43:F58" si="0">E43*0.1</f>
        <v>787.2</v>
      </c>
    </row>
    <row r="44" spans="4:6" x14ac:dyDescent="0.25">
      <c r="D44" s="13" t="s">
        <v>59</v>
      </c>
      <c r="E44" s="35">
        <v>6903</v>
      </c>
      <c r="F44" s="35">
        <f t="shared" si="0"/>
        <v>690.30000000000007</v>
      </c>
    </row>
    <row r="45" spans="4:6" x14ac:dyDescent="0.25">
      <c r="D45" s="13" t="s">
        <v>51</v>
      </c>
      <c r="E45" s="35">
        <v>12442</v>
      </c>
      <c r="F45" s="35">
        <f t="shared" si="0"/>
        <v>1244.2</v>
      </c>
    </row>
    <row r="46" spans="4:6" x14ac:dyDescent="0.25">
      <c r="D46" s="13" t="s">
        <v>64</v>
      </c>
      <c r="E46" s="35">
        <v>7984</v>
      </c>
      <c r="F46" s="35">
        <f t="shared" si="0"/>
        <v>798.40000000000009</v>
      </c>
    </row>
    <row r="47" spans="4:6" x14ac:dyDescent="0.25">
      <c r="D47" s="13" t="s">
        <v>52</v>
      </c>
      <c r="E47" s="35">
        <v>13022</v>
      </c>
      <c r="F47" s="35">
        <f t="shared" si="0"/>
        <v>1302.2</v>
      </c>
    </row>
    <row r="48" spans="4:6" x14ac:dyDescent="0.25">
      <c r="D48" s="13" t="s">
        <v>54</v>
      </c>
      <c r="E48" s="35">
        <v>8243</v>
      </c>
      <c r="F48" s="35">
        <f t="shared" si="0"/>
        <v>824.30000000000007</v>
      </c>
    </row>
    <row r="49" spans="2:6" x14ac:dyDescent="0.25">
      <c r="D49" s="13" t="s">
        <v>65</v>
      </c>
      <c r="E49" s="35">
        <v>5630</v>
      </c>
      <c r="F49" s="35">
        <f t="shared" si="0"/>
        <v>563</v>
      </c>
    </row>
    <row r="50" spans="2:6" x14ac:dyDescent="0.25">
      <c r="D50" s="13" t="s">
        <v>58</v>
      </c>
      <c r="E50" s="35">
        <v>6549</v>
      </c>
      <c r="F50" s="35">
        <f t="shared" si="0"/>
        <v>654.90000000000009</v>
      </c>
    </row>
    <row r="51" spans="2:6" x14ac:dyDescent="0.25">
      <c r="D51" s="13" t="s">
        <v>60</v>
      </c>
      <c r="E51" s="35">
        <v>7878</v>
      </c>
      <c r="F51" s="35">
        <f t="shared" si="0"/>
        <v>787.80000000000007</v>
      </c>
    </row>
    <row r="52" spans="2:6" x14ac:dyDescent="0.25">
      <c r="D52" s="13" t="s">
        <v>61</v>
      </c>
      <c r="E52" s="35">
        <v>5305</v>
      </c>
      <c r="F52" s="35">
        <f t="shared" si="0"/>
        <v>530.5</v>
      </c>
    </row>
    <row r="53" spans="2:6" x14ac:dyDescent="0.25">
      <c r="D53" s="13" t="s">
        <v>55</v>
      </c>
      <c r="E53" s="35">
        <v>7145</v>
      </c>
      <c r="F53" s="35">
        <f t="shared" si="0"/>
        <v>714.5</v>
      </c>
    </row>
    <row r="54" spans="2:6" x14ac:dyDescent="0.25">
      <c r="D54" s="13" t="s">
        <v>62</v>
      </c>
      <c r="E54" s="35">
        <v>5844</v>
      </c>
      <c r="F54" s="35">
        <f t="shared" si="0"/>
        <v>584.4</v>
      </c>
    </row>
    <row r="55" spans="2:6" x14ac:dyDescent="0.25">
      <c r="D55" s="13" t="s">
        <v>63</v>
      </c>
      <c r="E55" s="35">
        <v>10901</v>
      </c>
      <c r="F55" s="35">
        <f t="shared" si="0"/>
        <v>1090.1000000000001</v>
      </c>
    </row>
    <row r="56" spans="2:6" x14ac:dyDescent="0.25">
      <c r="D56" s="13" t="s">
        <v>57</v>
      </c>
      <c r="E56" s="35">
        <v>10955</v>
      </c>
      <c r="F56" s="35">
        <f t="shared" si="0"/>
        <v>1095.5</v>
      </c>
    </row>
    <row r="57" spans="2:6" x14ac:dyDescent="0.25">
      <c r="D57" s="13" t="s">
        <v>53</v>
      </c>
      <c r="E57" s="35">
        <v>13824</v>
      </c>
      <c r="F57" s="35">
        <f t="shared" si="0"/>
        <v>1382.4</v>
      </c>
    </row>
    <row r="58" spans="2:6" x14ac:dyDescent="0.25">
      <c r="D58" s="13" t="s">
        <v>66</v>
      </c>
      <c r="E58" s="35">
        <v>14358</v>
      </c>
      <c r="F58" s="35">
        <f t="shared" si="0"/>
        <v>1435.8000000000002</v>
      </c>
    </row>
    <row r="60" spans="2:6" x14ac:dyDescent="0.25">
      <c r="B60" s="85" t="s">
        <v>224</v>
      </c>
      <c r="C60" s="85"/>
      <c r="D60" s="85"/>
    </row>
    <row r="61" spans="2:6" x14ac:dyDescent="0.25">
      <c r="B61" s="85"/>
      <c r="C61" s="85"/>
      <c r="D61" s="85"/>
    </row>
    <row r="62" spans="2:6" ht="7.5" customHeight="1" thickBot="1" x14ac:dyDescent="0.3"/>
    <row r="63" spans="2:6" ht="16.5" thickBot="1" x14ac:dyDescent="0.3">
      <c r="B63" s="83" t="s">
        <v>69</v>
      </c>
      <c r="C63" s="83"/>
      <c r="D63" s="47"/>
      <c r="F63" s="58"/>
    </row>
    <row r="76" spans="4:5" ht="15.75" thickBot="1" x14ac:dyDescent="0.3">
      <c r="D76" s="12" t="s">
        <v>72</v>
      </c>
    </row>
    <row r="77" spans="4:5" ht="15.75" thickBot="1" x14ac:dyDescent="0.3"/>
    <row r="78" spans="4:5" ht="33.75" thickBot="1" x14ac:dyDescent="0.3">
      <c r="D78" s="46" t="s">
        <v>70</v>
      </c>
      <c r="E78" s="46" t="s">
        <v>71</v>
      </c>
    </row>
    <row r="79" spans="4:5" x14ac:dyDescent="0.25">
      <c r="D79" s="13">
        <v>90</v>
      </c>
      <c r="E79" s="13">
        <v>0.3</v>
      </c>
    </row>
    <row r="80" spans="4:5" x14ac:dyDescent="0.25">
      <c r="D80" s="13">
        <v>85</v>
      </c>
      <c r="E80" s="13">
        <v>0.2</v>
      </c>
    </row>
    <row r="81" spans="2:8" x14ac:dyDescent="0.25">
      <c r="D81" s="13">
        <v>92</v>
      </c>
      <c r="E81" s="13">
        <v>0.5</v>
      </c>
      <c r="H81" s="16"/>
    </row>
    <row r="82" spans="2:8" x14ac:dyDescent="0.25">
      <c r="D82" s="13">
        <v>61</v>
      </c>
      <c r="E82" s="13">
        <v>0.4</v>
      </c>
    </row>
    <row r="83" spans="2:8" x14ac:dyDescent="0.25">
      <c r="D83" s="13">
        <v>68</v>
      </c>
      <c r="E83" s="13">
        <v>0.4</v>
      </c>
    </row>
    <row r="84" spans="2:8" x14ac:dyDescent="0.25">
      <c r="D84" s="13">
        <v>70</v>
      </c>
      <c r="E84" s="13">
        <v>0.2</v>
      </c>
    </row>
    <row r="85" spans="2:8" x14ac:dyDescent="0.25">
      <c r="D85" s="13">
        <v>72</v>
      </c>
      <c r="E85" s="13">
        <v>0.3</v>
      </c>
    </row>
    <row r="86" spans="2:8" x14ac:dyDescent="0.25">
      <c r="D86" s="13">
        <v>75</v>
      </c>
      <c r="E86" s="13">
        <v>0.4</v>
      </c>
    </row>
    <row r="87" spans="2:8" x14ac:dyDescent="0.25">
      <c r="D87" s="13">
        <v>66</v>
      </c>
      <c r="E87" s="13">
        <v>0.5</v>
      </c>
    </row>
    <row r="88" spans="2:8" x14ac:dyDescent="0.25">
      <c r="D88" s="13">
        <v>65</v>
      </c>
      <c r="E88" s="13">
        <v>0.2</v>
      </c>
    </row>
    <row r="89" spans="2:8" x14ac:dyDescent="0.25">
      <c r="D89" s="13">
        <v>74</v>
      </c>
      <c r="E89" s="13">
        <v>0.3</v>
      </c>
    </row>
    <row r="90" spans="2:8" x14ac:dyDescent="0.25">
      <c r="D90" s="13">
        <v>79</v>
      </c>
      <c r="E90" s="13">
        <v>0.5</v>
      </c>
    </row>
    <row r="92" spans="2:8" ht="15.75" thickBot="1" x14ac:dyDescent="0.3"/>
    <row r="93" spans="2:8" ht="16.5" thickBot="1" x14ac:dyDescent="0.3">
      <c r="B93" s="83" t="s">
        <v>225</v>
      </c>
      <c r="C93" s="83"/>
      <c r="D93" s="37"/>
    </row>
    <row r="101" spans="4:8" ht="18" thickBot="1" x14ac:dyDescent="0.35">
      <c r="D101" s="11" t="s">
        <v>228</v>
      </c>
    </row>
    <row r="102" spans="4:8" ht="15.75" thickTop="1" x14ac:dyDescent="0.25"/>
    <row r="103" spans="4:8" ht="15.75" thickBot="1" x14ac:dyDescent="0.3">
      <c r="D103" s="12" t="s">
        <v>220</v>
      </c>
    </row>
    <row r="105" spans="4:8" x14ac:dyDescent="0.25">
      <c r="D105" s="16" t="s">
        <v>73</v>
      </c>
      <c r="E105" s="16" t="s">
        <v>33</v>
      </c>
      <c r="F105" s="16" t="s">
        <v>219</v>
      </c>
    </row>
    <row r="106" spans="4:8" x14ac:dyDescent="0.25">
      <c r="D106" s="17">
        <v>45846</v>
      </c>
      <c r="E106" t="s">
        <v>221</v>
      </c>
      <c r="F106">
        <v>143</v>
      </c>
    </row>
    <row r="107" spans="4:8" x14ac:dyDescent="0.25">
      <c r="D107" s="17">
        <v>45861</v>
      </c>
      <c r="E107" t="s">
        <v>221</v>
      </c>
      <c r="F107">
        <v>121</v>
      </c>
    </row>
    <row r="108" spans="4:8" x14ac:dyDescent="0.25">
      <c r="D108" s="17">
        <v>45863</v>
      </c>
      <c r="E108" t="s">
        <v>221</v>
      </c>
      <c r="F108">
        <v>110</v>
      </c>
    </row>
    <row r="109" spans="4:8" x14ac:dyDescent="0.25">
      <c r="D109" s="17">
        <v>45843</v>
      </c>
      <c r="E109" t="s">
        <v>221</v>
      </c>
      <c r="F109">
        <v>101</v>
      </c>
      <c r="H109" s="16"/>
    </row>
    <row r="110" spans="4:8" x14ac:dyDescent="0.25">
      <c r="D110" s="17">
        <v>45858</v>
      </c>
      <c r="E110" t="s">
        <v>221</v>
      </c>
      <c r="F110">
        <v>92</v>
      </c>
    </row>
    <row r="111" spans="4:8" x14ac:dyDescent="0.25">
      <c r="D111" s="17">
        <v>45862</v>
      </c>
      <c r="E111" t="s">
        <v>221</v>
      </c>
      <c r="F111">
        <v>92</v>
      </c>
    </row>
    <row r="112" spans="4:8" x14ac:dyDescent="0.25">
      <c r="D112" s="17">
        <v>45847</v>
      </c>
      <c r="E112" t="s">
        <v>221</v>
      </c>
      <c r="F112">
        <v>86</v>
      </c>
    </row>
    <row r="113" spans="4:6" x14ac:dyDescent="0.25">
      <c r="D113" s="17">
        <v>45852</v>
      </c>
      <c r="E113" t="s">
        <v>221</v>
      </c>
      <c r="F113">
        <v>82</v>
      </c>
    </row>
    <row r="114" spans="4:6" x14ac:dyDescent="0.25">
      <c r="D114" s="17">
        <v>45850</v>
      </c>
      <c r="E114" t="s">
        <v>221</v>
      </c>
      <c r="F114">
        <v>55</v>
      </c>
    </row>
    <row r="115" spans="4:6" x14ac:dyDescent="0.25">
      <c r="D115" s="17">
        <v>45845</v>
      </c>
      <c r="E115" t="s">
        <v>75</v>
      </c>
      <c r="F115">
        <v>148</v>
      </c>
    </row>
    <row r="116" spans="4:6" x14ac:dyDescent="0.25">
      <c r="D116" s="17">
        <v>45844</v>
      </c>
      <c r="E116" t="s">
        <v>75</v>
      </c>
      <c r="F116">
        <v>141</v>
      </c>
    </row>
    <row r="117" spans="4:6" x14ac:dyDescent="0.25">
      <c r="D117" s="17">
        <v>45857</v>
      </c>
      <c r="E117" t="s">
        <v>75</v>
      </c>
      <c r="F117">
        <v>141</v>
      </c>
    </row>
    <row r="118" spans="4:6" x14ac:dyDescent="0.25">
      <c r="D118" s="17">
        <v>45842</v>
      </c>
      <c r="E118" t="s">
        <v>75</v>
      </c>
      <c r="F118">
        <v>134</v>
      </c>
    </row>
    <row r="119" spans="4:6" x14ac:dyDescent="0.25">
      <c r="D119" s="17">
        <v>45853</v>
      </c>
      <c r="E119" t="s">
        <v>75</v>
      </c>
      <c r="F119">
        <v>134</v>
      </c>
    </row>
    <row r="120" spans="4:6" x14ac:dyDescent="0.25">
      <c r="D120" s="17">
        <v>45848</v>
      </c>
      <c r="E120" t="s">
        <v>75</v>
      </c>
      <c r="F120">
        <v>130</v>
      </c>
    </row>
    <row r="121" spans="4:6" x14ac:dyDescent="0.25">
      <c r="D121" s="17">
        <v>45855</v>
      </c>
      <c r="E121" t="s">
        <v>75</v>
      </c>
      <c r="F121">
        <v>124</v>
      </c>
    </row>
    <row r="122" spans="4:6" x14ac:dyDescent="0.25">
      <c r="D122" s="17">
        <v>45859</v>
      </c>
      <c r="E122" t="s">
        <v>75</v>
      </c>
      <c r="F122">
        <v>115</v>
      </c>
    </row>
    <row r="123" spans="4:6" x14ac:dyDescent="0.25">
      <c r="D123" s="17">
        <v>45856</v>
      </c>
      <c r="E123" t="s">
        <v>75</v>
      </c>
      <c r="F123">
        <v>106</v>
      </c>
    </row>
    <row r="124" spans="4:6" x14ac:dyDescent="0.25">
      <c r="D124" s="17">
        <v>45851</v>
      </c>
      <c r="E124" t="s">
        <v>75</v>
      </c>
      <c r="F124">
        <v>89</v>
      </c>
    </row>
    <row r="125" spans="4:6" x14ac:dyDescent="0.25">
      <c r="D125" s="17">
        <v>45860</v>
      </c>
      <c r="E125" t="s">
        <v>75</v>
      </c>
      <c r="F125">
        <v>89</v>
      </c>
    </row>
    <row r="126" spans="4:6" x14ac:dyDescent="0.25">
      <c r="D126" s="17">
        <v>45849</v>
      </c>
      <c r="E126" t="s">
        <v>75</v>
      </c>
      <c r="F126">
        <v>87</v>
      </c>
    </row>
    <row r="127" spans="4:6" x14ac:dyDescent="0.25">
      <c r="D127" s="17">
        <v>45854</v>
      </c>
      <c r="E127" t="s">
        <v>75</v>
      </c>
      <c r="F127">
        <v>55</v>
      </c>
    </row>
    <row r="128" spans="4:6" x14ac:dyDescent="0.25">
      <c r="D128" s="17">
        <v>45864</v>
      </c>
      <c r="E128" t="s">
        <v>75</v>
      </c>
      <c r="F128">
        <v>51</v>
      </c>
    </row>
    <row r="131" spans="2:4" x14ac:dyDescent="0.25">
      <c r="B131" s="85" t="s">
        <v>230</v>
      </c>
      <c r="C131" s="85"/>
      <c r="D131" s="85"/>
    </row>
    <row r="132" spans="2:4" x14ac:dyDescent="0.25">
      <c r="B132" s="85"/>
      <c r="C132" s="85"/>
      <c r="D132" s="85"/>
    </row>
    <row r="133" spans="2:4" ht="15.75" thickBot="1" x14ac:dyDescent="0.3"/>
    <row r="134" spans="2:4" ht="16.5" thickBot="1" x14ac:dyDescent="0.3">
      <c r="B134" s="83" t="s">
        <v>229</v>
      </c>
      <c r="C134" s="83"/>
      <c r="D134" s="37"/>
    </row>
  </sheetData>
  <sortState xmlns:xlrd2="http://schemas.microsoft.com/office/spreadsheetml/2017/richdata2" ref="D42:D58">
    <sortCondition ref="D42:D58"/>
  </sortState>
  <mergeCells count="6">
    <mergeCell ref="B134:C134"/>
    <mergeCell ref="B26:C26"/>
    <mergeCell ref="B63:C63"/>
    <mergeCell ref="B60:D61"/>
    <mergeCell ref="B93:C93"/>
    <mergeCell ref="B131:D132"/>
  </mergeCells>
  <pageMargins left="0.7" right="0.7" top="0.75" bottom="0.75" header="0.3" footer="0.3"/>
  <drawing r:id="rId1"/>
  <tableParts count="1">
    <tablePart r:id="rId2"/>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46EEBC-8112-4AAE-84CB-8A05C881F1B0}">
  <dimension ref="B1:K134"/>
  <sheetViews>
    <sheetView zoomScale="205" zoomScaleNormal="205" workbookViewId="0"/>
  </sheetViews>
  <sheetFormatPr defaultRowHeight="15" x14ac:dyDescent="0.25"/>
  <cols>
    <col min="4" max="4" width="12.42578125" customWidth="1"/>
    <col min="5" max="5" width="11.140625" customWidth="1"/>
    <col min="6" max="6" width="13.28515625" customWidth="1"/>
    <col min="11" max="11" width="9.85546875" bestFit="1" customWidth="1"/>
  </cols>
  <sheetData>
    <row r="1" spans="3:11" ht="8.25" customHeight="1" x14ac:dyDescent="0.25"/>
    <row r="2" spans="3:11" ht="20.25" thickBot="1" x14ac:dyDescent="0.35">
      <c r="D2" s="10" t="s">
        <v>18</v>
      </c>
    </row>
    <row r="3" spans="3:11" ht="15.75" thickTop="1" x14ac:dyDescent="0.25"/>
    <row r="4" spans="3:11" ht="18" thickBot="1" x14ac:dyDescent="0.35">
      <c r="D4" s="11" t="s">
        <v>19</v>
      </c>
    </row>
    <row r="5" spans="3:11" ht="15.75" thickTop="1" x14ac:dyDescent="0.25"/>
    <row r="6" spans="3:11" ht="15.75" thickBot="1" x14ac:dyDescent="0.3">
      <c r="D6" s="12" t="s">
        <v>227</v>
      </c>
    </row>
    <row r="8" spans="3:11" ht="16.5" thickBot="1" x14ac:dyDescent="0.3">
      <c r="C8" s="45" t="s">
        <v>217</v>
      </c>
      <c r="H8" s="45" t="s">
        <v>218</v>
      </c>
    </row>
    <row r="9" spans="3:11" ht="33.75" thickBot="1" x14ac:dyDescent="0.3">
      <c r="C9" s="46" t="s">
        <v>33</v>
      </c>
      <c r="D9" s="46" t="s">
        <v>32</v>
      </c>
      <c r="E9" s="46" t="s">
        <v>219</v>
      </c>
      <c r="H9" s="46" t="s">
        <v>33</v>
      </c>
      <c r="I9" s="46" t="s">
        <v>32</v>
      </c>
      <c r="J9" s="46" t="s">
        <v>219</v>
      </c>
    </row>
    <row r="10" spans="3:11" x14ac:dyDescent="0.25">
      <c r="C10" s="13" t="s">
        <v>20</v>
      </c>
      <c r="D10" s="14">
        <v>16.5</v>
      </c>
      <c r="E10" s="13">
        <v>31</v>
      </c>
      <c r="H10" s="13" t="s">
        <v>34</v>
      </c>
      <c r="I10" s="14">
        <v>15.5</v>
      </c>
      <c r="J10" s="13">
        <v>31</v>
      </c>
      <c r="K10" s="15"/>
    </row>
    <row r="11" spans="3:11" x14ac:dyDescent="0.25">
      <c r="C11" s="13" t="s">
        <v>21</v>
      </c>
      <c r="D11" s="14">
        <v>13.5</v>
      </c>
      <c r="E11" s="13">
        <v>25</v>
      </c>
      <c r="H11" s="13" t="s">
        <v>35</v>
      </c>
      <c r="I11" s="14">
        <v>15</v>
      </c>
      <c r="J11" s="13">
        <v>25</v>
      </c>
      <c r="K11" s="15"/>
    </row>
    <row r="12" spans="3:11" x14ac:dyDescent="0.25">
      <c r="C12" s="13" t="s">
        <v>22</v>
      </c>
      <c r="D12" s="14">
        <v>14.5</v>
      </c>
      <c r="E12" s="13">
        <v>41</v>
      </c>
      <c r="H12" s="13" t="s">
        <v>36</v>
      </c>
      <c r="I12" s="14">
        <v>15</v>
      </c>
      <c r="J12" s="13">
        <v>41</v>
      </c>
      <c r="K12" s="15"/>
    </row>
    <row r="13" spans="3:11" x14ac:dyDescent="0.25">
      <c r="C13" s="13" t="s">
        <v>23</v>
      </c>
      <c r="D13" s="14">
        <v>15.5</v>
      </c>
      <c r="E13" s="13">
        <v>20</v>
      </c>
      <c r="H13" s="13" t="s">
        <v>37</v>
      </c>
      <c r="I13" s="14">
        <v>15</v>
      </c>
      <c r="J13" s="13">
        <v>20</v>
      </c>
      <c r="K13" s="15"/>
    </row>
    <row r="14" spans="3:11" x14ac:dyDescent="0.25">
      <c r="C14" s="13" t="s">
        <v>24</v>
      </c>
      <c r="D14" s="14">
        <v>14</v>
      </c>
      <c r="E14" s="13">
        <v>48</v>
      </c>
      <c r="H14" s="13" t="s">
        <v>38</v>
      </c>
      <c r="I14" s="14">
        <v>15.5</v>
      </c>
      <c r="J14" s="13">
        <v>48</v>
      </c>
      <c r="K14" s="15"/>
    </row>
    <row r="15" spans="3:11" x14ac:dyDescent="0.25">
      <c r="C15" s="13" t="s">
        <v>25</v>
      </c>
      <c r="D15" s="14">
        <v>15</v>
      </c>
      <c r="E15" s="13">
        <v>50</v>
      </c>
      <c r="H15" s="13" t="s">
        <v>39</v>
      </c>
      <c r="I15" s="14">
        <v>16</v>
      </c>
      <c r="J15" s="13">
        <v>50</v>
      </c>
      <c r="K15" s="15"/>
    </row>
    <row r="16" spans="3:11" x14ac:dyDescent="0.25">
      <c r="C16" s="13" t="s">
        <v>26</v>
      </c>
      <c r="D16" s="14">
        <v>15.5</v>
      </c>
      <c r="E16" s="13">
        <v>44</v>
      </c>
      <c r="H16" s="13" t="s">
        <v>40</v>
      </c>
      <c r="I16" s="14">
        <v>15.5</v>
      </c>
      <c r="J16" s="13">
        <v>44</v>
      </c>
      <c r="K16" s="15"/>
    </row>
    <row r="17" spans="2:11" x14ac:dyDescent="0.25">
      <c r="C17" s="13" t="s">
        <v>27</v>
      </c>
      <c r="D17" s="14">
        <v>16</v>
      </c>
      <c r="E17" s="13">
        <v>22</v>
      </c>
      <c r="H17" s="13" t="s">
        <v>41</v>
      </c>
      <c r="I17" s="14">
        <v>16</v>
      </c>
      <c r="J17" s="13">
        <v>22</v>
      </c>
      <c r="K17" s="15"/>
    </row>
    <row r="18" spans="2:11" x14ac:dyDescent="0.25">
      <c r="C18" s="13" t="s">
        <v>28</v>
      </c>
      <c r="D18" s="14">
        <v>16.5</v>
      </c>
      <c r="E18" s="13">
        <v>39</v>
      </c>
      <c r="H18" s="13" t="s">
        <v>42</v>
      </c>
      <c r="I18" s="14">
        <v>16</v>
      </c>
      <c r="J18" s="13">
        <v>39</v>
      </c>
      <c r="K18" s="15"/>
    </row>
    <row r="19" spans="2:11" x14ac:dyDescent="0.25">
      <c r="C19" s="13" t="s">
        <v>29</v>
      </c>
      <c r="D19" s="14">
        <v>16.5</v>
      </c>
      <c r="E19" s="13">
        <v>20</v>
      </c>
      <c r="H19" s="13" t="s">
        <v>43</v>
      </c>
      <c r="I19" s="14">
        <v>16.5</v>
      </c>
      <c r="J19" s="13">
        <v>20</v>
      </c>
      <c r="K19" s="15"/>
    </row>
    <row r="20" spans="2:11" x14ac:dyDescent="0.25">
      <c r="C20" s="13" t="s">
        <v>30</v>
      </c>
      <c r="D20" s="14">
        <v>16.5</v>
      </c>
      <c r="E20" s="13">
        <v>29</v>
      </c>
      <c r="H20" s="13" t="s">
        <v>30</v>
      </c>
      <c r="I20" s="14">
        <v>16.5</v>
      </c>
      <c r="J20" s="13">
        <v>29</v>
      </c>
      <c r="K20" s="15"/>
    </row>
    <row r="21" spans="2:11" x14ac:dyDescent="0.25">
      <c r="C21" s="13" t="s">
        <v>31</v>
      </c>
      <c r="D21" s="14">
        <v>13</v>
      </c>
      <c r="E21" s="13">
        <v>46</v>
      </c>
      <c r="H21" s="13" t="s">
        <v>31</v>
      </c>
      <c r="I21" s="14">
        <v>13</v>
      </c>
      <c r="J21" s="13">
        <v>46</v>
      </c>
      <c r="K21" s="15"/>
    </row>
    <row r="22" spans="2:11" x14ac:dyDescent="0.25">
      <c r="H22" s="13" t="s">
        <v>44</v>
      </c>
      <c r="I22" s="14">
        <v>15</v>
      </c>
      <c r="J22" s="13">
        <v>44</v>
      </c>
      <c r="K22" s="15"/>
    </row>
    <row r="23" spans="2:11" x14ac:dyDescent="0.25">
      <c r="H23" s="13" t="s">
        <v>45</v>
      </c>
      <c r="I23" s="14">
        <v>15.5</v>
      </c>
      <c r="J23" s="13">
        <v>22</v>
      </c>
      <c r="K23" s="15"/>
    </row>
    <row r="24" spans="2:11" x14ac:dyDescent="0.25">
      <c r="H24" s="13" t="s">
        <v>46</v>
      </c>
      <c r="I24" s="14">
        <v>16</v>
      </c>
      <c r="J24" s="13">
        <v>39</v>
      </c>
      <c r="K24" s="15"/>
    </row>
    <row r="25" spans="2:11" ht="15.75" thickBot="1" x14ac:dyDescent="0.3">
      <c r="K25" s="15"/>
    </row>
    <row r="26" spans="2:11" ht="16.5" thickBot="1" x14ac:dyDescent="0.3">
      <c r="B26" s="83" t="s">
        <v>47</v>
      </c>
      <c r="C26" s="84"/>
      <c r="D26" s="47">
        <f>SUMPRODUCT(D10:D21,E10:E21)+SUMPRODUCT(I10:I24,J10:J24)</f>
        <v>14263.5</v>
      </c>
    </row>
    <row r="37" spans="4:6" ht="18" thickBot="1" x14ac:dyDescent="0.35">
      <c r="D37" s="11" t="s">
        <v>48</v>
      </c>
    </row>
    <row r="38" spans="4:6" ht="15.75" thickTop="1" x14ac:dyDescent="0.25"/>
    <row r="39" spans="4:6" ht="15.75" thickBot="1" x14ac:dyDescent="0.3">
      <c r="D39" s="12" t="s">
        <v>226</v>
      </c>
    </row>
    <row r="40" spans="4:6" ht="15.75" thickBot="1" x14ac:dyDescent="0.3"/>
    <row r="41" spans="4:6" ht="33.75" thickBot="1" x14ac:dyDescent="0.3">
      <c r="D41" s="46" t="s">
        <v>49</v>
      </c>
      <c r="E41" s="46" t="s">
        <v>50</v>
      </c>
      <c r="F41" s="46" t="s">
        <v>68</v>
      </c>
    </row>
    <row r="42" spans="4:6" x14ac:dyDescent="0.25">
      <c r="D42" s="13" t="s">
        <v>56</v>
      </c>
      <c r="E42" s="35">
        <v>10898</v>
      </c>
      <c r="F42" s="35">
        <f>E42*0.1</f>
        <v>1089.8</v>
      </c>
    </row>
    <row r="43" spans="4:6" x14ac:dyDescent="0.25">
      <c r="D43" s="13" t="s">
        <v>67</v>
      </c>
      <c r="E43" s="35">
        <v>7872</v>
      </c>
      <c r="F43" s="35">
        <f t="shared" ref="F43:F58" si="0">E43*0.1</f>
        <v>787.2</v>
      </c>
    </row>
    <row r="44" spans="4:6" x14ac:dyDescent="0.25">
      <c r="D44" s="13" t="s">
        <v>59</v>
      </c>
      <c r="E44" s="35">
        <v>6903</v>
      </c>
      <c r="F44" s="35">
        <f t="shared" si="0"/>
        <v>690.30000000000007</v>
      </c>
    </row>
    <row r="45" spans="4:6" x14ac:dyDescent="0.25">
      <c r="D45" s="13" t="s">
        <v>51</v>
      </c>
      <c r="E45" s="35">
        <v>12442</v>
      </c>
      <c r="F45" s="35">
        <f t="shared" si="0"/>
        <v>1244.2</v>
      </c>
    </row>
    <row r="46" spans="4:6" x14ac:dyDescent="0.25">
      <c r="D46" s="13" t="s">
        <v>64</v>
      </c>
      <c r="E46" s="35">
        <v>7984</v>
      </c>
      <c r="F46" s="35">
        <f t="shared" si="0"/>
        <v>798.40000000000009</v>
      </c>
    </row>
    <row r="47" spans="4:6" x14ac:dyDescent="0.25">
      <c r="D47" s="13" t="s">
        <v>52</v>
      </c>
      <c r="E47" s="35">
        <v>13022</v>
      </c>
      <c r="F47" s="35">
        <f t="shared" si="0"/>
        <v>1302.2</v>
      </c>
    </row>
    <row r="48" spans="4:6" x14ac:dyDescent="0.25">
      <c r="D48" s="13" t="s">
        <v>54</v>
      </c>
      <c r="E48" s="35">
        <v>8243</v>
      </c>
      <c r="F48" s="35">
        <f t="shared" si="0"/>
        <v>824.30000000000007</v>
      </c>
    </row>
    <row r="49" spans="2:6" x14ac:dyDescent="0.25">
      <c r="D49" s="13" t="s">
        <v>65</v>
      </c>
      <c r="E49" s="35">
        <v>5630</v>
      </c>
      <c r="F49" s="35">
        <f t="shared" si="0"/>
        <v>563</v>
      </c>
    </row>
    <row r="50" spans="2:6" x14ac:dyDescent="0.25">
      <c r="D50" s="13" t="s">
        <v>58</v>
      </c>
      <c r="E50" s="35">
        <v>6549</v>
      </c>
      <c r="F50" s="35">
        <f t="shared" si="0"/>
        <v>654.90000000000009</v>
      </c>
    </row>
    <row r="51" spans="2:6" x14ac:dyDescent="0.25">
      <c r="D51" s="13" t="s">
        <v>60</v>
      </c>
      <c r="E51" s="35">
        <v>7878</v>
      </c>
      <c r="F51" s="35">
        <f t="shared" si="0"/>
        <v>787.80000000000007</v>
      </c>
    </row>
    <row r="52" spans="2:6" x14ac:dyDescent="0.25">
      <c r="D52" s="13" t="s">
        <v>61</v>
      </c>
      <c r="E52" s="35">
        <v>5305</v>
      </c>
      <c r="F52" s="35">
        <f t="shared" si="0"/>
        <v>530.5</v>
      </c>
    </row>
    <row r="53" spans="2:6" x14ac:dyDescent="0.25">
      <c r="D53" s="13" t="s">
        <v>55</v>
      </c>
      <c r="E53" s="35">
        <v>7145</v>
      </c>
      <c r="F53" s="35">
        <f t="shared" si="0"/>
        <v>714.5</v>
      </c>
    </row>
    <row r="54" spans="2:6" x14ac:dyDescent="0.25">
      <c r="D54" s="13" t="s">
        <v>62</v>
      </c>
      <c r="E54" s="35">
        <v>5844</v>
      </c>
      <c r="F54" s="35">
        <f t="shared" si="0"/>
        <v>584.4</v>
      </c>
    </row>
    <row r="55" spans="2:6" x14ac:dyDescent="0.25">
      <c r="D55" s="13" t="s">
        <v>63</v>
      </c>
      <c r="E55" s="35">
        <v>10901</v>
      </c>
      <c r="F55" s="35">
        <f t="shared" si="0"/>
        <v>1090.1000000000001</v>
      </c>
    </row>
    <row r="56" spans="2:6" x14ac:dyDescent="0.25">
      <c r="D56" s="13" t="s">
        <v>57</v>
      </c>
      <c r="E56" s="35">
        <v>10955</v>
      </c>
      <c r="F56" s="35">
        <f t="shared" si="0"/>
        <v>1095.5</v>
      </c>
    </row>
    <row r="57" spans="2:6" x14ac:dyDescent="0.25">
      <c r="D57" s="13" t="s">
        <v>53</v>
      </c>
      <c r="E57" s="35">
        <v>13824</v>
      </c>
      <c r="F57" s="35">
        <f t="shared" si="0"/>
        <v>1382.4</v>
      </c>
    </row>
    <row r="58" spans="2:6" x14ac:dyDescent="0.25">
      <c r="D58" s="13" t="s">
        <v>66</v>
      </c>
      <c r="E58" s="35">
        <v>14358</v>
      </c>
      <c r="F58" s="35">
        <f t="shared" si="0"/>
        <v>1435.8000000000002</v>
      </c>
    </row>
    <row r="60" spans="2:6" x14ac:dyDescent="0.25">
      <c r="B60" s="85" t="s">
        <v>224</v>
      </c>
      <c r="C60" s="85"/>
      <c r="D60" s="85"/>
    </row>
    <row r="61" spans="2:6" x14ac:dyDescent="0.25">
      <c r="B61" s="85"/>
      <c r="C61" s="85"/>
      <c r="D61" s="85"/>
    </row>
    <row r="62" spans="2:6" ht="7.5" customHeight="1" thickBot="1" x14ac:dyDescent="0.3"/>
    <row r="63" spans="2:6" ht="16.5" thickBot="1" x14ac:dyDescent="0.3">
      <c r="B63" s="83" t="s">
        <v>69</v>
      </c>
      <c r="C63" s="83"/>
      <c r="D63" s="47" cm="1">
        <f t="array" ref="D63">SUMPRODUCT(F42:F58, --(E42:E58&gt;10000))</f>
        <v>8640</v>
      </c>
    </row>
    <row r="76" spans="4:5" ht="15.75" thickBot="1" x14ac:dyDescent="0.3">
      <c r="D76" s="12" t="s">
        <v>72</v>
      </c>
    </row>
    <row r="77" spans="4:5" ht="15.75" thickBot="1" x14ac:dyDescent="0.3"/>
    <row r="78" spans="4:5" ht="33.75" thickBot="1" x14ac:dyDescent="0.3">
      <c r="D78" s="46" t="s">
        <v>70</v>
      </c>
      <c r="E78" s="46" t="s">
        <v>71</v>
      </c>
    </row>
    <row r="79" spans="4:5" x14ac:dyDescent="0.25">
      <c r="D79" s="13">
        <v>90</v>
      </c>
      <c r="E79" s="13">
        <v>0.3</v>
      </c>
    </row>
    <row r="80" spans="4:5" x14ac:dyDescent="0.25">
      <c r="D80" s="13">
        <v>85</v>
      </c>
      <c r="E80" s="13">
        <v>0.2</v>
      </c>
    </row>
    <row r="81" spans="2:8" x14ac:dyDescent="0.25">
      <c r="D81" s="13">
        <v>92</v>
      </c>
      <c r="E81" s="13">
        <v>0.5</v>
      </c>
      <c r="H81" s="16"/>
    </row>
    <row r="82" spans="2:8" x14ac:dyDescent="0.25">
      <c r="D82" s="13">
        <v>61</v>
      </c>
      <c r="E82" s="13">
        <v>0.4</v>
      </c>
    </row>
    <row r="83" spans="2:8" x14ac:dyDescent="0.25">
      <c r="D83" s="13">
        <v>68</v>
      </c>
      <c r="E83" s="13">
        <v>0.4</v>
      </c>
    </row>
    <row r="84" spans="2:8" x14ac:dyDescent="0.25">
      <c r="D84" s="13">
        <v>70</v>
      </c>
      <c r="E84" s="13">
        <v>0.2</v>
      </c>
    </row>
    <row r="85" spans="2:8" x14ac:dyDescent="0.25">
      <c r="D85" s="13">
        <v>72</v>
      </c>
      <c r="E85" s="13">
        <v>0.3</v>
      </c>
    </row>
    <row r="86" spans="2:8" x14ac:dyDescent="0.25">
      <c r="D86" s="13">
        <v>75</v>
      </c>
      <c r="E86" s="13">
        <v>0.4</v>
      </c>
    </row>
    <row r="87" spans="2:8" x14ac:dyDescent="0.25">
      <c r="D87" s="13">
        <v>66</v>
      </c>
      <c r="E87" s="13">
        <v>0.5</v>
      </c>
    </row>
    <row r="88" spans="2:8" x14ac:dyDescent="0.25">
      <c r="D88" s="13">
        <v>65</v>
      </c>
      <c r="E88" s="13">
        <v>0.2</v>
      </c>
    </row>
    <row r="89" spans="2:8" x14ac:dyDescent="0.25">
      <c r="D89" s="13">
        <v>74</v>
      </c>
      <c r="E89" s="13">
        <v>0.3</v>
      </c>
    </row>
    <row r="90" spans="2:8" x14ac:dyDescent="0.25">
      <c r="D90" s="13">
        <v>79</v>
      </c>
      <c r="E90" s="13">
        <v>0.5</v>
      </c>
    </row>
    <row r="92" spans="2:8" ht="15.75" thickBot="1" x14ac:dyDescent="0.3"/>
    <row r="93" spans="2:8" ht="16.5" thickBot="1" x14ac:dyDescent="0.3">
      <c r="B93" s="83" t="s">
        <v>225</v>
      </c>
      <c r="C93" s="83"/>
      <c r="D93" s="37">
        <f>ROUND(SUMPRODUCT(D79:D90,E79:E90) / SUM(E79:E90),0)</f>
        <v>75</v>
      </c>
    </row>
    <row r="101" spans="4:8" ht="18" thickBot="1" x14ac:dyDescent="0.35">
      <c r="D101" s="11" t="s">
        <v>228</v>
      </c>
    </row>
    <row r="102" spans="4:8" ht="15.75" thickTop="1" x14ac:dyDescent="0.25"/>
    <row r="103" spans="4:8" ht="15.75" thickBot="1" x14ac:dyDescent="0.3">
      <c r="D103" s="12" t="s">
        <v>220</v>
      </c>
    </row>
    <row r="105" spans="4:8" x14ac:dyDescent="0.25">
      <c r="D105" s="16" t="s">
        <v>73</v>
      </c>
      <c r="E105" s="16" t="s">
        <v>33</v>
      </c>
      <c r="F105" s="16" t="s">
        <v>219</v>
      </c>
    </row>
    <row r="106" spans="4:8" x14ac:dyDescent="0.25">
      <c r="D106" s="17">
        <v>45842</v>
      </c>
      <c r="E106" t="s">
        <v>75</v>
      </c>
      <c r="F106">
        <v>134</v>
      </c>
    </row>
    <row r="107" spans="4:8" x14ac:dyDescent="0.25">
      <c r="D107" s="17">
        <v>45843</v>
      </c>
      <c r="E107" t="s">
        <v>221</v>
      </c>
      <c r="F107">
        <v>101</v>
      </c>
    </row>
    <row r="108" spans="4:8" x14ac:dyDescent="0.25">
      <c r="D108" s="17">
        <v>45844</v>
      </c>
      <c r="E108" t="s">
        <v>75</v>
      </c>
      <c r="F108">
        <v>141</v>
      </c>
    </row>
    <row r="109" spans="4:8" x14ac:dyDescent="0.25">
      <c r="D109" s="17">
        <v>45845</v>
      </c>
      <c r="E109" t="s">
        <v>75</v>
      </c>
      <c r="F109">
        <v>148</v>
      </c>
      <c r="H109" s="16"/>
    </row>
    <row r="110" spans="4:8" x14ac:dyDescent="0.25">
      <c r="D110" s="17">
        <v>45846</v>
      </c>
      <c r="E110" t="s">
        <v>221</v>
      </c>
      <c r="F110">
        <v>143</v>
      </c>
    </row>
    <row r="111" spans="4:8" x14ac:dyDescent="0.25">
      <c r="D111" s="17">
        <v>45847</v>
      </c>
      <c r="E111" t="s">
        <v>221</v>
      </c>
      <c r="F111">
        <v>86</v>
      </c>
    </row>
    <row r="112" spans="4:8" x14ac:dyDescent="0.25">
      <c r="D112" s="17">
        <v>45848</v>
      </c>
      <c r="E112" t="s">
        <v>75</v>
      </c>
      <c r="F112">
        <v>130</v>
      </c>
    </row>
    <row r="113" spans="4:6" x14ac:dyDescent="0.25">
      <c r="D113" s="17">
        <v>45849</v>
      </c>
      <c r="E113" t="s">
        <v>75</v>
      </c>
      <c r="F113">
        <v>87</v>
      </c>
    </row>
    <row r="114" spans="4:6" x14ac:dyDescent="0.25">
      <c r="D114" s="17">
        <v>45850</v>
      </c>
      <c r="E114" t="s">
        <v>221</v>
      </c>
      <c r="F114">
        <v>55</v>
      </c>
    </row>
    <row r="115" spans="4:6" x14ac:dyDescent="0.25">
      <c r="D115" s="17">
        <v>45851</v>
      </c>
      <c r="E115" t="s">
        <v>75</v>
      </c>
      <c r="F115">
        <v>89</v>
      </c>
    </row>
    <row r="116" spans="4:6" x14ac:dyDescent="0.25">
      <c r="D116" s="17">
        <v>45852</v>
      </c>
      <c r="E116" t="s">
        <v>221</v>
      </c>
      <c r="F116">
        <v>82</v>
      </c>
    </row>
    <row r="117" spans="4:6" x14ac:dyDescent="0.25">
      <c r="D117" s="17">
        <v>45853</v>
      </c>
      <c r="E117" t="s">
        <v>75</v>
      </c>
      <c r="F117">
        <v>134</v>
      </c>
    </row>
    <row r="118" spans="4:6" x14ac:dyDescent="0.25">
      <c r="D118" s="17">
        <v>45854</v>
      </c>
      <c r="E118" t="s">
        <v>75</v>
      </c>
      <c r="F118">
        <v>55</v>
      </c>
    </row>
    <row r="119" spans="4:6" x14ac:dyDescent="0.25">
      <c r="D119" s="17">
        <v>45855</v>
      </c>
      <c r="E119" t="s">
        <v>75</v>
      </c>
      <c r="F119">
        <v>124</v>
      </c>
    </row>
    <row r="120" spans="4:6" x14ac:dyDescent="0.25">
      <c r="D120" s="17">
        <v>45856</v>
      </c>
      <c r="E120" t="s">
        <v>75</v>
      </c>
      <c r="F120">
        <v>106</v>
      </c>
    </row>
    <row r="121" spans="4:6" x14ac:dyDescent="0.25">
      <c r="D121" s="17">
        <v>45857</v>
      </c>
      <c r="E121" t="s">
        <v>75</v>
      </c>
      <c r="F121">
        <v>141</v>
      </c>
    </row>
    <row r="122" spans="4:6" x14ac:dyDescent="0.25">
      <c r="D122" s="17">
        <v>45858</v>
      </c>
      <c r="E122" t="s">
        <v>221</v>
      </c>
      <c r="F122">
        <v>92</v>
      </c>
    </row>
    <row r="123" spans="4:6" x14ac:dyDescent="0.25">
      <c r="D123" s="17">
        <v>45859</v>
      </c>
      <c r="E123" t="s">
        <v>75</v>
      </c>
      <c r="F123">
        <v>115</v>
      </c>
    </row>
    <row r="124" spans="4:6" x14ac:dyDescent="0.25">
      <c r="D124" s="17">
        <v>45860</v>
      </c>
      <c r="E124" t="s">
        <v>75</v>
      </c>
      <c r="F124">
        <v>89</v>
      </c>
    </row>
    <row r="125" spans="4:6" x14ac:dyDescent="0.25">
      <c r="D125" s="17">
        <v>45861</v>
      </c>
      <c r="E125" t="s">
        <v>221</v>
      </c>
      <c r="F125">
        <v>121</v>
      </c>
    </row>
    <row r="126" spans="4:6" x14ac:dyDescent="0.25">
      <c r="D126" s="17">
        <v>45862</v>
      </c>
      <c r="E126" t="s">
        <v>221</v>
      </c>
      <c r="F126">
        <v>92</v>
      </c>
    </row>
    <row r="127" spans="4:6" x14ac:dyDescent="0.25">
      <c r="D127" s="17">
        <v>45863</v>
      </c>
      <c r="E127" t="s">
        <v>221</v>
      </c>
      <c r="F127">
        <v>110</v>
      </c>
    </row>
    <row r="128" spans="4:6" x14ac:dyDescent="0.25">
      <c r="D128" s="17">
        <v>45864</v>
      </c>
      <c r="E128" t="s">
        <v>75</v>
      </c>
      <c r="F128">
        <v>51</v>
      </c>
    </row>
    <row r="131" spans="2:4" x14ac:dyDescent="0.25">
      <c r="B131" s="85" t="s">
        <v>230</v>
      </c>
      <c r="C131" s="85"/>
      <c r="D131" s="85"/>
    </row>
    <row r="132" spans="2:4" x14ac:dyDescent="0.25">
      <c r="B132" s="85"/>
      <c r="C132" s="85"/>
      <c r="D132" s="85"/>
    </row>
    <row r="133" spans="2:4" ht="15.75" thickBot="1" x14ac:dyDescent="0.3"/>
    <row r="134" spans="2:4" ht="16.5" thickBot="1" x14ac:dyDescent="0.3">
      <c r="B134" s="83" t="s">
        <v>229</v>
      </c>
      <c r="C134" s="83"/>
      <c r="D134" s="37" cm="1">
        <f t="array" ref="D134">SUMPRODUCT((Sales_Data6[[#All],[Item Name]]="Chicken Wings")*(Sales_Data6[[#All],[Quantity Sold]]&gt;100))</f>
        <v>4</v>
      </c>
    </row>
  </sheetData>
  <mergeCells count="6">
    <mergeCell ref="B134:C134"/>
    <mergeCell ref="B26:C26"/>
    <mergeCell ref="B60:D61"/>
    <mergeCell ref="B63:C63"/>
    <mergeCell ref="B93:C93"/>
    <mergeCell ref="B131:D132"/>
  </mergeCells>
  <pageMargins left="0.7" right="0.7" top="0.75" bottom="0.75" header="0.3" footer="0.3"/>
  <drawing r:id="rId1"/>
  <tableParts count="1">
    <tablePart r:id="rId2"/>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039770-AA94-4B19-A058-212F9C76829D}">
  <dimension ref="C2:F81"/>
  <sheetViews>
    <sheetView zoomScale="205" zoomScaleNormal="205" workbookViewId="0"/>
  </sheetViews>
  <sheetFormatPr defaultRowHeight="15" x14ac:dyDescent="0.25"/>
  <cols>
    <col min="4" max="4" width="14" customWidth="1"/>
    <col min="5" max="5" width="11.85546875" customWidth="1"/>
    <col min="6" max="6" width="13.28515625" customWidth="1"/>
    <col min="11" max="11" width="9.85546875" bestFit="1" customWidth="1"/>
  </cols>
  <sheetData>
    <row r="2" spans="4:5" ht="20.25" thickBot="1" x14ac:dyDescent="0.35">
      <c r="D2" s="10" t="s">
        <v>76</v>
      </c>
    </row>
    <row r="3" spans="4:5" ht="15.75" thickTop="1" x14ac:dyDescent="0.25"/>
    <row r="4" spans="4:5" ht="18" thickBot="1" x14ac:dyDescent="0.35">
      <c r="D4" s="11" t="s">
        <v>90</v>
      </c>
    </row>
    <row r="5" spans="4:5" ht="15.75" thickTop="1" x14ac:dyDescent="0.25"/>
    <row r="6" spans="4:5" ht="15.75" thickBot="1" x14ac:dyDescent="0.3"/>
    <row r="7" spans="4:5" ht="17.25" thickBot="1" x14ac:dyDescent="0.3">
      <c r="D7" s="46" t="s">
        <v>77</v>
      </c>
      <c r="E7" s="46" t="s">
        <v>78</v>
      </c>
    </row>
    <row r="8" spans="4:5" x14ac:dyDescent="0.25">
      <c r="D8" s="31" t="s">
        <v>79</v>
      </c>
      <c r="E8" s="31">
        <v>100</v>
      </c>
    </row>
    <row r="9" spans="4:5" x14ac:dyDescent="0.25">
      <c r="D9" s="31" t="s">
        <v>82</v>
      </c>
      <c r="E9" s="31">
        <v>150</v>
      </c>
    </row>
    <row r="10" spans="4:5" x14ac:dyDescent="0.25">
      <c r="D10" s="31" t="s">
        <v>83</v>
      </c>
      <c r="E10" s="31" t="e">
        <v>#DIV/0!</v>
      </c>
    </row>
    <row r="11" spans="4:5" x14ac:dyDescent="0.25">
      <c r="D11" s="31" t="s">
        <v>84</v>
      </c>
      <c r="E11" s="31">
        <v>200</v>
      </c>
    </row>
    <row r="12" spans="4:5" x14ac:dyDescent="0.25">
      <c r="D12" s="31" t="s">
        <v>85</v>
      </c>
      <c r="E12" s="31">
        <v>370</v>
      </c>
    </row>
    <row r="13" spans="4:5" x14ac:dyDescent="0.25">
      <c r="D13" s="31" t="s">
        <v>86</v>
      </c>
      <c r="E13" s="31"/>
    </row>
    <row r="14" spans="4:5" x14ac:dyDescent="0.25">
      <c r="D14" s="31" t="s">
        <v>87</v>
      </c>
      <c r="E14" s="31">
        <v>220</v>
      </c>
    </row>
    <row r="15" spans="4:5" hidden="1" x14ac:dyDescent="0.25">
      <c r="D15" s="31" t="s">
        <v>88</v>
      </c>
      <c r="E15" s="31">
        <v>255</v>
      </c>
    </row>
    <row r="16" spans="4:5" x14ac:dyDescent="0.25">
      <c r="D16" s="31" t="s">
        <v>89</v>
      </c>
      <c r="E16" s="31">
        <v>652</v>
      </c>
    </row>
    <row r="18" spans="3:6" x14ac:dyDescent="0.25">
      <c r="E18" s="48" t="s">
        <v>80</v>
      </c>
      <c r="F18" s="48" t="s">
        <v>81</v>
      </c>
    </row>
    <row r="19" spans="3:6" x14ac:dyDescent="0.25">
      <c r="E19" s="18"/>
      <c r="F19" s="18"/>
    </row>
    <row r="20" spans="3:6" ht="24" customHeight="1" thickBot="1" x14ac:dyDescent="0.3">
      <c r="E20" s="86" t="s">
        <v>76</v>
      </c>
      <c r="F20" s="86"/>
    </row>
    <row r="21" spans="3:6" ht="16.5" thickBot="1" x14ac:dyDescent="0.3">
      <c r="C21" s="87" t="s">
        <v>91</v>
      </c>
      <c r="D21" s="87"/>
      <c r="E21" s="37"/>
      <c r="F21" s="37"/>
    </row>
    <row r="22" spans="3:6" ht="30.75" customHeight="1" thickBot="1" x14ac:dyDescent="0.3">
      <c r="C22" s="88" t="s">
        <v>92</v>
      </c>
      <c r="D22" s="88"/>
      <c r="E22" s="37"/>
      <c r="F22" s="37"/>
    </row>
    <row r="34" spans="4:6" ht="20.25" thickBot="1" x14ac:dyDescent="0.35">
      <c r="D34" s="10" t="s">
        <v>231</v>
      </c>
    </row>
    <row r="35" spans="4:6" ht="15.75" thickTop="1" x14ac:dyDescent="0.25"/>
    <row r="36" spans="4:6" x14ac:dyDescent="0.25">
      <c r="D36" t="s">
        <v>93</v>
      </c>
      <c r="E36" t="s">
        <v>94</v>
      </c>
      <c r="F36" t="s">
        <v>108</v>
      </c>
    </row>
    <row r="37" spans="4:6" x14ac:dyDescent="0.25">
      <c r="D37" t="s">
        <v>64</v>
      </c>
      <c r="E37">
        <v>797</v>
      </c>
    </row>
    <row r="38" spans="4:6" x14ac:dyDescent="0.25">
      <c r="D38" t="s">
        <v>61</v>
      </c>
      <c r="E38">
        <v>737</v>
      </c>
    </row>
    <row r="39" spans="4:6" x14ac:dyDescent="0.25">
      <c r="D39" t="s">
        <v>65</v>
      </c>
      <c r="E39">
        <v>727</v>
      </c>
    </row>
    <row r="40" spans="4:6" x14ac:dyDescent="0.25">
      <c r="D40" t="s">
        <v>101</v>
      </c>
      <c r="E40">
        <v>697</v>
      </c>
    </row>
    <row r="41" spans="4:6" x14ac:dyDescent="0.25">
      <c r="D41" t="s">
        <v>102</v>
      </c>
      <c r="E41">
        <v>691</v>
      </c>
    </row>
    <row r="42" spans="4:6" x14ac:dyDescent="0.25">
      <c r="D42" t="s">
        <v>56</v>
      </c>
      <c r="E42">
        <v>675</v>
      </c>
    </row>
    <row r="43" spans="4:6" x14ac:dyDescent="0.25">
      <c r="D43" t="s">
        <v>104</v>
      </c>
      <c r="E43">
        <v>672</v>
      </c>
    </row>
    <row r="44" spans="4:6" x14ac:dyDescent="0.25">
      <c r="D44" t="s">
        <v>66</v>
      </c>
      <c r="E44">
        <v>665</v>
      </c>
    </row>
    <row r="45" spans="4:6" x14ac:dyDescent="0.25">
      <c r="D45" t="s">
        <v>96</v>
      </c>
      <c r="E45">
        <v>658</v>
      </c>
    </row>
    <row r="46" spans="4:6" x14ac:dyDescent="0.25">
      <c r="D46" t="s">
        <v>97</v>
      </c>
      <c r="E46">
        <v>656</v>
      </c>
    </row>
    <row r="47" spans="4:6" x14ac:dyDescent="0.25">
      <c r="D47" t="s">
        <v>95</v>
      </c>
      <c r="E47">
        <v>655</v>
      </c>
    </row>
    <row r="48" spans="4:6" x14ac:dyDescent="0.25">
      <c r="D48" t="s">
        <v>59</v>
      </c>
      <c r="E48">
        <v>636</v>
      </c>
    </row>
    <row r="49" spans="4:5" x14ac:dyDescent="0.25">
      <c r="D49" t="s">
        <v>106</v>
      </c>
      <c r="E49">
        <v>624</v>
      </c>
    </row>
    <row r="50" spans="4:5" x14ac:dyDescent="0.25">
      <c r="D50" t="s">
        <v>57</v>
      </c>
      <c r="E50">
        <v>614</v>
      </c>
    </row>
    <row r="51" spans="4:5" x14ac:dyDescent="0.25">
      <c r="D51" t="s">
        <v>98</v>
      </c>
      <c r="E51">
        <v>606</v>
      </c>
    </row>
    <row r="52" spans="4:5" x14ac:dyDescent="0.25">
      <c r="D52" t="s">
        <v>62</v>
      </c>
      <c r="E52">
        <v>604</v>
      </c>
    </row>
    <row r="53" spans="4:5" x14ac:dyDescent="0.25">
      <c r="D53" t="s">
        <v>105</v>
      </c>
      <c r="E53">
        <v>603</v>
      </c>
    </row>
    <row r="54" spans="4:5" x14ac:dyDescent="0.25">
      <c r="D54" t="s">
        <v>60</v>
      </c>
      <c r="E54">
        <v>593</v>
      </c>
    </row>
    <row r="55" spans="4:5" x14ac:dyDescent="0.25">
      <c r="D55" t="s">
        <v>63</v>
      </c>
      <c r="E55">
        <v>585</v>
      </c>
    </row>
    <row r="56" spans="4:5" x14ac:dyDescent="0.25">
      <c r="D56" t="s">
        <v>100</v>
      </c>
      <c r="E56">
        <v>583</v>
      </c>
    </row>
    <row r="57" spans="4:5" x14ac:dyDescent="0.25">
      <c r="D57" t="s">
        <v>58</v>
      </c>
      <c r="E57">
        <v>550</v>
      </c>
    </row>
    <row r="58" spans="4:5" x14ac:dyDescent="0.25">
      <c r="D58" t="s">
        <v>103</v>
      </c>
      <c r="E58">
        <v>549</v>
      </c>
    </row>
    <row r="59" spans="4:5" x14ac:dyDescent="0.25">
      <c r="D59" t="s">
        <v>67</v>
      </c>
      <c r="E59">
        <v>535</v>
      </c>
    </row>
    <row r="60" spans="4:5" x14ac:dyDescent="0.25">
      <c r="D60" t="s">
        <v>107</v>
      </c>
      <c r="E60">
        <v>528</v>
      </c>
    </row>
    <row r="61" spans="4:5" x14ac:dyDescent="0.25">
      <c r="D61" t="s">
        <v>99</v>
      </c>
      <c r="E61">
        <v>501</v>
      </c>
    </row>
    <row r="64" spans="4:5" ht="18" thickBot="1" x14ac:dyDescent="0.35">
      <c r="D64" s="11" t="s">
        <v>232</v>
      </c>
    </row>
    <row r="65" spans="4:6" ht="16.5" thickTop="1" thickBot="1" x14ac:dyDescent="0.3"/>
    <row r="66" spans="4:6" ht="33.75" thickBot="1" x14ac:dyDescent="0.3">
      <c r="D66" s="46" t="s">
        <v>109</v>
      </c>
      <c r="E66" s="46" t="s">
        <v>93</v>
      </c>
      <c r="F66" s="46" t="s">
        <v>94</v>
      </c>
    </row>
    <row r="67" spans="4:6" x14ac:dyDescent="0.25">
      <c r="D67" s="31">
        <v>1</v>
      </c>
      <c r="E67" s="13"/>
      <c r="F67" s="13"/>
    </row>
    <row r="68" spans="4:6" x14ac:dyDescent="0.25">
      <c r="D68" s="31">
        <v>2</v>
      </c>
      <c r="E68" s="13"/>
      <c r="F68" s="13"/>
    </row>
    <row r="69" spans="4:6" x14ac:dyDescent="0.25">
      <c r="D69" s="31">
        <v>3</v>
      </c>
      <c r="E69" s="13"/>
      <c r="F69" s="13"/>
    </row>
    <row r="70" spans="4:6" x14ac:dyDescent="0.25">
      <c r="D70" s="31">
        <v>4</v>
      </c>
      <c r="E70" s="13"/>
      <c r="F70" s="13"/>
    </row>
    <row r="71" spans="4:6" x14ac:dyDescent="0.25">
      <c r="D71" s="31">
        <v>5</v>
      </c>
      <c r="E71" s="13"/>
      <c r="F71" s="13"/>
    </row>
    <row r="74" spans="4:6" ht="18" thickBot="1" x14ac:dyDescent="0.35">
      <c r="D74" s="11" t="s">
        <v>233</v>
      </c>
    </row>
    <row r="75" spans="4:6" ht="16.5" thickTop="1" thickBot="1" x14ac:dyDescent="0.3"/>
    <row r="76" spans="4:6" ht="33.75" thickBot="1" x14ac:dyDescent="0.3">
      <c r="D76" s="46" t="s">
        <v>110</v>
      </c>
      <c r="E76" s="46" t="s">
        <v>93</v>
      </c>
      <c r="F76" s="46" t="s">
        <v>94</v>
      </c>
    </row>
    <row r="77" spans="4:6" x14ac:dyDescent="0.25">
      <c r="D77" s="31">
        <v>1</v>
      </c>
      <c r="E77" s="13"/>
      <c r="F77" s="13"/>
    </row>
    <row r="78" spans="4:6" x14ac:dyDescent="0.25">
      <c r="D78" s="31">
        <v>2</v>
      </c>
      <c r="E78" s="13"/>
      <c r="F78" s="13"/>
    </row>
    <row r="79" spans="4:6" x14ac:dyDescent="0.25">
      <c r="D79" s="31">
        <v>3</v>
      </c>
      <c r="E79" s="13"/>
      <c r="F79" s="13"/>
    </row>
    <row r="80" spans="4:6" x14ac:dyDescent="0.25">
      <c r="D80" s="31">
        <v>4</v>
      </c>
      <c r="E80" s="13"/>
      <c r="F80" s="13"/>
    </row>
    <row r="81" spans="4:6" x14ac:dyDescent="0.25">
      <c r="D81" s="31">
        <v>5</v>
      </c>
      <c r="E81" s="13"/>
      <c r="F81" s="13"/>
    </row>
  </sheetData>
  <mergeCells count="3">
    <mergeCell ref="E20:F20"/>
    <mergeCell ref="C21:D21"/>
    <mergeCell ref="C22:D22"/>
  </mergeCells>
  <pageMargins left="0.7" right="0.7" top="0.75" bottom="0.75" header="0.3" footer="0.3"/>
  <drawing r:id="rId1"/>
  <tableParts count="1">
    <tablePart r:id="rId2"/>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E03464-1444-4940-8F0C-A2CB622B2953}">
  <dimension ref="C2:F81"/>
  <sheetViews>
    <sheetView zoomScale="205" zoomScaleNormal="205" workbookViewId="0"/>
  </sheetViews>
  <sheetFormatPr defaultRowHeight="15" x14ac:dyDescent="0.25"/>
  <cols>
    <col min="4" max="4" width="14" customWidth="1"/>
    <col min="5" max="5" width="11.85546875" customWidth="1"/>
    <col min="6" max="6" width="13.28515625" customWidth="1"/>
    <col min="11" max="11" width="9.85546875" bestFit="1" customWidth="1"/>
  </cols>
  <sheetData>
    <row r="2" spans="4:5" ht="20.25" thickBot="1" x14ac:dyDescent="0.35">
      <c r="D2" s="10" t="s">
        <v>76</v>
      </c>
    </row>
    <row r="3" spans="4:5" ht="15.75" thickTop="1" x14ac:dyDescent="0.25"/>
    <row r="4" spans="4:5" ht="18" thickBot="1" x14ac:dyDescent="0.35">
      <c r="D4" s="11" t="s">
        <v>90</v>
      </c>
    </row>
    <row r="5" spans="4:5" ht="15.75" thickTop="1" x14ac:dyDescent="0.25"/>
    <row r="6" spans="4:5" ht="15.75" thickBot="1" x14ac:dyDescent="0.3"/>
    <row r="7" spans="4:5" ht="17.25" thickBot="1" x14ac:dyDescent="0.3">
      <c r="D7" s="46" t="s">
        <v>77</v>
      </c>
      <c r="E7" s="46" t="s">
        <v>78</v>
      </c>
    </row>
    <row r="8" spans="4:5" x14ac:dyDescent="0.25">
      <c r="D8" s="31" t="s">
        <v>79</v>
      </c>
      <c r="E8" s="31">
        <v>100</v>
      </c>
    </row>
    <row r="9" spans="4:5" x14ac:dyDescent="0.25">
      <c r="D9" s="31" t="s">
        <v>82</v>
      </c>
      <c r="E9" s="31">
        <v>150</v>
      </c>
    </row>
    <row r="10" spans="4:5" x14ac:dyDescent="0.25">
      <c r="D10" s="31" t="s">
        <v>83</v>
      </c>
      <c r="E10" s="31" t="e">
        <v>#DIV/0!</v>
      </c>
    </row>
    <row r="11" spans="4:5" x14ac:dyDescent="0.25">
      <c r="D11" s="31" t="s">
        <v>84</v>
      </c>
      <c r="E11" s="31">
        <v>200</v>
      </c>
    </row>
    <row r="12" spans="4:5" x14ac:dyDescent="0.25">
      <c r="D12" s="31" t="s">
        <v>85</v>
      </c>
      <c r="E12" s="31">
        <v>370</v>
      </c>
    </row>
    <row r="13" spans="4:5" x14ac:dyDescent="0.25">
      <c r="D13" s="31" t="s">
        <v>86</v>
      </c>
      <c r="E13" s="31"/>
    </row>
    <row r="14" spans="4:5" x14ac:dyDescent="0.25">
      <c r="D14" s="31" t="s">
        <v>87</v>
      </c>
      <c r="E14" s="31">
        <v>220</v>
      </c>
    </row>
    <row r="15" spans="4:5" x14ac:dyDescent="0.25">
      <c r="D15" s="31" t="s">
        <v>88</v>
      </c>
      <c r="E15" s="31">
        <v>255</v>
      </c>
    </row>
    <row r="16" spans="4:5" x14ac:dyDescent="0.25">
      <c r="D16" s="31" t="s">
        <v>89</v>
      </c>
      <c r="E16" s="31">
        <v>652</v>
      </c>
    </row>
    <row r="18" spans="3:6" x14ac:dyDescent="0.25">
      <c r="E18" s="48" t="s">
        <v>80</v>
      </c>
      <c r="F18" s="48" t="s">
        <v>81</v>
      </c>
    </row>
    <row r="19" spans="3:6" x14ac:dyDescent="0.25">
      <c r="E19" s="18" t="e">
        <f>AVERAGE(E8:E16)</f>
        <v>#DIV/0!</v>
      </c>
      <c r="F19" s="18" t="e">
        <f>SUM(E8:E16)</f>
        <v>#DIV/0!</v>
      </c>
    </row>
    <row r="20" spans="3:6" ht="24" customHeight="1" thickBot="1" x14ac:dyDescent="0.3">
      <c r="E20" s="86" t="s">
        <v>76</v>
      </c>
      <c r="F20" s="86"/>
    </row>
    <row r="21" spans="3:6" ht="16.5" thickBot="1" x14ac:dyDescent="0.3">
      <c r="C21" s="87" t="s">
        <v>91</v>
      </c>
      <c r="D21" s="87"/>
      <c r="E21" s="37">
        <f>ROUND(_xlfn.AGGREGATE(1,6,E8:E16),0)</f>
        <v>278</v>
      </c>
      <c r="F21" s="37">
        <f>_xlfn.AGGREGATE(9,6,E8:E16)</f>
        <v>1947</v>
      </c>
    </row>
    <row r="22" spans="3:6" ht="30.75" customHeight="1" thickBot="1" x14ac:dyDescent="0.3">
      <c r="C22" s="88" t="s">
        <v>92</v>
      </c>
      <c r="D22" s="88"/>
      <c r="E22" s="37">
        <f>_xlfn.AGGREGATE(1,7,E8:E16)</f>
        <v>278.14285714285717</v>
      </c>
      <c r="F22" s="37">
        <f>_xlfn.AGGREGATE(9,7,E8:E16)</f>
        <v>1947</v>
      </c>
    </row>
    <row r="34" spans="4:6" ht="20.25" thickBot="1" x14ac:dyDescent="0.35">
      <c r="D34" s="10" t="s">
        <v>231</v>
      </c>
    </row>
    <row r="35" spans="4:6" ht="15.75" thickTop="1" x14ac:dyDescent="0.25"/>
    <row r="36" spans="4:6" x14ac:dyDescent="0.25">
      <c r="D36" t="s">
        <v>93</v>
      </c>
      <c r="E36" t="s">
        <v>94</v>
      </c>
      <c r="F36" t="s">
        <v>108</v>
      </c>
    </row>
    <row r="37" spans="4:6" x14ac:dyDescent="0.25">
      <c r="D37" t="s">
        <v>56</v>
      </c>
      <c r="E37">
        <v>675</v>
      </c>
      <c r="F37">
        <f>RANK(Student_Scores7[[#This Row],[Total Marks]],Student_Scores7[Total Marks],0)</f>
        <v>6</v>
      </c>
    </row>
    <row r="38" spans="4:6" x14ac:dyDescent="0.25">
      <c r="D38" t="s">
        <v>57</v>
      </c>
      <c r="E38">
        <v>614</v>
      </c>
      <c r="F38">
        <f>RANK(Student_Scores7[[#This Row],[Total Marks]],Student_Scores7[Total Marks],0)</f>
        <v>14</v>
      </c>
    </row>
    <row r="39" spans="4:6" x14ac:dyDescent="0.25">
      <c r="D39" t="s">
        <v>58</v>
      </c>
      <c r="E39">
        <v>550</v>
      </c>
      <c r="F39">
        <f>RANK(Student_Scores7[[#This Row],[Total Marks]],Student_Scores7[Total Marks],0)</f>
        <v>21</v>
      </c>
    </row>
    <row r="40" spans="4:6" x14ac:dyDescent="0.25">
      <c r="D40" t="s">
        <v>59</v>
      </c>
      <c r="E40">
        <v>636</v>
      </c>
      <c r="F40">
        <f>RANK(Student_Scores7[[#This Row],[Total Marks]],Student_Scores7[Total Marks],0)</f>
        <v>12</v>
      </c>
    </row>
    <row r="41" spans="4:6" x14ac:dyDescent="0.25">
      <c r="D41" t="s">
        <v>60</v>
      </c>
      <c r="E41">
        <v>593</v>
      </c>
      <c r="F41">
        <f>RANK(Student_Scores7[[#This Row],[Total Marks]],Student_Scores7[Total Marks],0)</f>
        <v>18</v>
      </c>
    </row>
    <row r="42" spans="4:6" x14ac:dyDescent="0.25">
      <c r="D42" t="s">
        <v>61</v>
      </c>
      <c r="E42">
        <v>737</v>
      </c>
      <c r="F42">
        <f>RANK(Student_Scores7[[#This Row],[Total Marks]],Student_Scores7[Total Marks],0)</f>
        <v>2</v>
      </c>
    </row>
    <row r="43" spans="4:6" x14ac:dyDescent="0.25">
      <c r="D43" t="s">
        <v>62</v>
      </c>
      <c r="E43">
        <v>604</v>
      </c>
      <c r="F43">
        <f>RANK(Student_Scores7[[#This Row],[Total Marks]],Student_Scores7[Total Marks],0)</f>
        <v>16</v>
      </c>
    </row>
    <row r="44" spans="4:6" x14ac:dyDescent="0.25">
      <c r="D44" t="s">
        <v>63</v>
      </c>
      <c r="E44">
        <v>585</v>
      </c>
      <c r="F44">
        <f>RANK(Student_Scores7[[#This Row],[Total Marks]],Student_Scores7[Total Marks],0)</f>
        <v>19</v>
      </c>
    </row>
    <row r="45" spans="4:6" x14ac:dyDescent="0.25">
      <c r="D45" t="s">
        <v>64</v>
      </c>
      <c r="E45">
        <v>797</v>
      </c>
      <c r="F45">
        <f>RANK(Student_Scores7[[#This Row],[Total Marks]],Student_Scores7[Total Marks],0)</f>
        <v>1</v>
      </c>
    </row>
    <row r="46" spans="4:6" x14ac:dyDescent="0.25">
      <c r="D46" t="s">
        <v>65</v>
      </c>
      <c r="E46">
        <v>727</v>
      </c>
      <c r="F46">
        <f>RANK(Student_Scores7[[#This Row],[Total Marks]],Student_Scores7[Total Marks],0)</f>
        <v>3</v>
      </c>
    </row>
    <row r="47" spans="4:6" x14ac:dyDescent="0.25">
      <c r="D47" t="s">
        <v>66</v>
      </c>
      <c r="E47">
        <v>665</v>
      </c>
      <c r="F47">
        <f>RANK(Student_Scores7[[#This Row],[Total Marks]],Student_Scores7[Total Marks],0)</f>
        <v>8</v>
      </c>
    </row>
    <row r="48" spans="4:6" x14ac:dyDescent="0.25">
      <c r="D48" t="s">
        <v>67</v>
      </c>
      <c r="E48">
        <v>535</v>
      </c>
      <c r="F48">
        <f>RANK(Student_Scores7[[#This Row],[Total Marks]],Student_Scores7[Total Marks],0)</f>
        <v>23</v>
      </c>
    </row>
    <row r="49" spans="4:6" x14ac:dyDescent="0.25">
      <c r="D49" t="s">
        <v>95</v>
      </c>
      <c r="E49">
        <v>655</v>
      </c>
      <c r="F49">
        <f>RANK(Student_Scores7[[#This Row],[Total Marks]],Student_Scores7[Total Marks],0)</f>
        <v>11</v>
      </c>
    </row>
    <row r="50" spans="4:6" x14ac:dyDescent="0.25">
      <c r="D50" t="s">
        <v>96</v>
      </c>
      <c r="E50">
        <v>658</v>
      </c>
      <c r="F50">
        <f>RANK(Student_Scores7[[#This Row],[Total Marks]],Student_Scores7[Total Marks],0)</f>
        <v>9</v>
      </c>
    </row>
    <row r="51" spans="4:6" x14ac:dyDescent="0.25">
      <c r="D51" t="s">
        <v>97</v>
      </c>
      <c r="E51">
        <v>656</v>
      </c>
      <c r="F51">
        <f>RANK(Student_Scores7[[#This Row],[Total Marks]],Student_Scores7[Total Marks],0)</f>
        <v>10</v>
      </c>
    </row>
    <row r="52" spans="4:6" x14ac:dyDescent="0.25">
      <c r="D52" t="s">
        <v>98</v>
      </c>
      <c r="E52">
        <v>606</v>
      </c>
      <c r="F52">
        <f>RANK(Student_Scores7[[#This Row],[Total Marks]],Student_Scores7[Total Marks],0)</f>
        <v>15</v>
      </c>
    </row>
    <row r="53" spans="4:6" x14ac:dyDescent="0.25">
      <c r="D53" t="s">
        <v>99</v>
      </c>
      <c r="E53">
        <v>501</v>
      </c>
      <c r="F53">
        <f>RANK(Student_Scores7[[#This Row],[Total Marks]],Student_Scores7[Total Marks],0)</f>
        <v>25</v>
      </c>
    </row>
    <row r="54" spans="4:6" x14ac:dyDescent="0.25">
      <c r="D54" t="s">
        <v>100</v>
      </c>
      <c r="E54">
        <v>583</v>
      </c>
      <c r="F54">
        <f>RANK(Student_Scores7[[#This Row],[Total Marks]],Student_Scores7[Total Marks],0)</f>
        <v>20</v>
      </c>
    </row>
    <row r="55" spans="4:6" x14ac:dyDescent="0.25">
      <c r="D55" t="s">
        <v>101</v>
      </c>
      <c r="E55">
        <v>697</v>
      </c>
      <c r="F55">
        <f>RANK(Student_Scores7[[#This Row],[Total Marks]],Student_Scores7[Total Marks],0)</f>
        <v>4</v>
      </c>
    </row>
    <row r="56" spans="4:6" x14ac:dyDescent="0.25">
      <c r="D56" t="s">
        <v>102</v>
      </c>
      <c r="E56">
        <v>691</v>
      </c>
      <c r="F56">
        <f>RANK(Student_Scores7[[#This Row],[Total Marks]],Student_Scores7[Total Marks],0)</f>
        <v>5</v>
      </c>
    </row>
    <row r="57" spans="4:6" x14ac:dyDescent="0.25">
      <c r="D57" t="s">
        <v>103</v>
      </c>
      <c r="E57">
        <v>549</v>
      </c>
      <c r="F57">
        <f>RANK(Student_Scores7[[#This Row],[Total Marks]],Student_Scores7[Total Marks],0)</f>
        <v>22</v>
      </c>
    </row>
    <row r="58" spans="4:6" x14ac:dyDescent="0.25">
      <c r="D58" t="s">
        <v>104</v>
      </c>
      <c r="E58">
        <v>672</v>
      </c>
      <c r="F58">
        <f>RANK(Student_Scores7[[#This Row],[Total Marks]],Student_Scores7[Total Marks],0)</f>
        <v>7</v>
      </c>
    </row>
    <row r="59" spans="4:6" x14ac:dyDescent="0.25">
      <c r="D59" t="s">
        <v>105</v>
      </c>
      <c r="E59">
        <v>603</v>
      </c>
      <c r="F59">
        <f>RANK(Student_Scores7[[#This Row],[Total Marks]],Student_Scores7[Total Marks],0)</f>
        <v>17</v>
      </c>
    </row>
    <row r="60" spans="4:6" x14ac:dyDescent="0.25">
      <c r="D60" t="s">
        <v>106</v>
      </c>
      <c r="E60">
        <v>624</v>
      </c>
      <c r="F60">
        <f>RANK(Student_Scores7[[#This Row],[Total Marks]],Student_Scores7[Total Marks],0)</f>
        <v>13</v>
      </c>
    </row>
    <row r="61" spans="4:6" x14ac:dyDescent="0.25">
      <c r="D61" t="s">
        <v>107</v>
      </c>
      <c r="E61">
        <v>528</v>
      </c>
      <c r="F61">
        <f>RANK(Student_Scores7[[#This Row],[Total Marks]],Student_Scores7[Total Marks],0)</f>
        <v>24</v>
      </c>
    </row>
    <row r="64" spans="4:6" ht="18" thickBot="1" x14ac:dyDescent="0.35">
      <c r="D64" s="11" t="s">
        <v>232</v>
      </c>
    </row>
    <row r="65" spans="4:6" ht="16.5" thickTop="1" thickBot="1" x14ac:dyDescent="0.3"/>
    <row r="66" spans="4:6" ht="33.75" thickBot="1" x14ac:dyDescent="0.3">
      <c r="D66" s="46" t="s">
        <v>109</v>
      </c>
      <c r="E66" s="46" t="s">
        <v>93</v>
      </c>
      <c r="F66" s="46" t="s">
        <v>94</v>
      </c>
    </row>
    <row r="67" spans="4:6" x14ac:dyDescent="0.25">
      <c r="D67" s="31">
        <v>1</v>
      </c>
      <c r="E67" s="13" t="str" cm="1">
        <f t="array" ref="E67">_xlfn.XLOOKUP(F67,Student_Scores7[[#All],[Total Marks]],Student_Scores7[[#All],[Student Name]])</f>
        <v>David Roy</v>
      </c>
      <c r="F67" s="13">
        <f>LARGE(Student_Scores7[[#All],[Total Marks]],D67)</f>
        <v>797</v>
      </c>
    </row>
    <row r="68" spans="4:6" x14ac:dyDescent="0.25">
      <c r="D68" s="31">
        <v>2</v>
      </c>
      <c r="E68" s="13" t="str" cm="1">
        <f t="array" ref="E68">_xlfn.XLOOKUP(F68,Student_Scores7[[#All],[Total Marks]],Student_Scores7[[#All],[Student Name]])</f>
        <v>Kyle Smith</v>
      </c>
      <c r="F68" s="13">
        <f>LARGE(Student_Scores7[[#All],[Total Marks]],D68)</f>
        <v>737</v>
      </c>
    </row>
    <row r="69" spans="4:6" x14ac:dyDescent="0.25">
      <c r="D69" s="31">
        <v>3</v>
      </c>
      <c r="E69" s="13" t="str" cm="1">
        <f t="array" ref="E69">_xlfn.XLOOKUP(F69,Student_Scores7[[#All],[Total Marks]],Student_Scores7[[#All],[Student Name]])</f>
        <v>James Rodriguez</v>
      </c>
      <c r="F69" s="13">
        <f>LARGE(Student_Scores7[[#All],[Total Marks]],D69)</f>
        <v>727</v>
      </c>
    </row>
    <row r="70" spans="4:6" x14ac:dyDescent="0.25">
      <c r="D70" s="31">
        <v>4</v>
      </c>
      <c r="E70" s="13" t="str" cm="1">
        <f t="array" ref="E70">_xlfn.XLOOKUP(F70,Student_Scores7[[#All],[Total Marks]],Student_Scores7[[#All],[Student Name]])</f>
        <v>Ethan Miller</v>
      </c>
      <c r="F70" s="13">
        <f>LARGE(Student_Scores7[[#All],[Total Marks]],D70)</f>
        <v>697</v>
      </c>
    </row>
    <row r="71" spans="4:6" x14ac:dyDescent="0.25">
      <c r="D71" s="31">
        <v>5</v>
      </c>
      <c r="E71" s="13" t="str" cm="1">
        <f t="array" ref="E71">_xlfn.XLOOKUP(F71,Student_Scores7[[#All],[Total Marks]],Student_Scores7[[#All],[Student Name]])</f>
        <v>Michael Martin</v>
      </c>
      <c r="F71" s="13">
        <f>LARGE(Student_Scores7[[#All],[Total Marks]],D71)</f>
        <v>691</v>
      </c>
    </row>
    <row r="74" spans="4:6" ht="18" thickBot="1" x14ac:dyDescent="0.35">
      <c r="D74" s="11" t="s">
        <v>233</v>
      </c>
    </row>
    <row r="75" spans="4:6" ht="16.5" thickTop="1" thickBot="1" x14ac:dyDescent="0.3"/>
    <row r="76" spans="4:6" ht="33.75" thickBot="1" x14ac:dyDescent="0.3">
      <c r="D76" s="46" t="s">
        <v>110</v>
      </c>
      <c r="E76" s="46" t="s">
        <v>93</v>
      </c>
      <c r="F76" s="46" t="s">
        <v>94</v>
      </c>
    </row>
    <row r="77" spans="4:6" x14ac:dyDescent="0.25">
      <c r="D77" s="31">
        <v>1</v>
      </c>
      <c r="E77" s="13" t="str" cm="1">
        <f t="array" ref="E77">_xlfn.XLOOKUP(F77,Student_Scores7[[#All],[Total Marks]],Student_Scores7[[#All],[Student Name]])</f>
        <v>Joe O'Brien</v>
      </c>
      <c r="F77" s="13">
        <f>SMALL(Student_Scores7[[#All],[Total Marks]],D77)</f>
        <v>501</v>
      </c>
    </row>
    <row r="78" spans="4:6" x14ac:dyDescent="0.25">
      <c r="D78" s="31">
        <v>2</v>
      </c>
      <c r="E78" s="13" t="str" cm="1">
        <f t="array" ref="E78">_xlfn.XLOOKUP(F78,Student_Scores7[[#All],[Total Marks]],Student_Scores7[[#All],[Student Name]])</f>
        <v>William Jones</v>
      </c>
      <c r="F78" s="13">
        <f>SMALL(Student_Scores7[[#All],[Total Marks]],D78)</f>
        <v>528</v>
      </c>
    </row>
    <row r="79" spans="4:6" x14ac:dyDescent="0.25">
      <c r="D79" s="31">
        <v>3</v>
      </c>
      <c r="E79" s="13" t="str" cm="1">
        <f t="array" ref="E79">_xlfn.XLOOKUP(F79,Student_Scores7[[#All],[Total Marks]],Student_Scores7[[#All],[Student Name]])</f>
        <v>Callum O'Sullivan</v>
      </c>
      <c r="F79" s="13">
        <f>SMALL(Student_Scores7[[#All],[Total Marks]],D79)</f>
        <v>535</v>
      </c>
    </row>
    <row r="80" spans="4:6" x14ac:dyDescent="0.25">
      <c r="D80" s="31">
        <v>4</v>
      </c>
      <c r="E80" s="13" t="str" cm="1">
        <f t="array" ref="E80">_xlfn.XLOOKUP(F80,Student_Scores7[[#All],[Total Marks]],Student_Scores7[[#All],[Student Name]])</f>
        <v>James Li</v>
      </c>
      <c r="F80" s="13">
        <f>SMALL(Student_Scores7[[#All],[Total Marks]],D80)</f>
        <v>549</v>
      </c>
    </row>
    <row r="81" spans="4:6" x14ac:dyDescent="0.25">
      <c r="D81" s="31">
        <v>5</v>
      </c>
      <c r="E81" s="13" t="str" cm="1">
        <f t="array" ref="E81">_xlfn.XLOOKUP(F81,Student_Scores7[[#All],[Total Marks]],Student_Scores7[[#All],[Student Name]])</f>
        <v>James Thomas</v>
      </c>
      <c r="F81" s="13">
        <f>SMALL(Student_Scores7[[#All],[Total Marks]],D81)</f>
        <v>550</v>
      </c>
    </row>
  </sheetData>
  <mergeCells count="3">
    <mergeCell ref="E20:F20"/>
    <mergeCell ref="C21:D21"/>
    <mergeCell ref="C22:D22"/>
  </mergeCells>
  <pageMargins left="0.7" right="0.7" top="0.75" bottom="0.75" header="0.3" footer="0.3"/>
  <drawing r:id="rId1"/>
  <tableParts count="1">
    <tablePart r:id="rId2"/>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DE61C2-A799-4E83-A09C-7AC6A1472A68}">
  <dimension ref="C1:U108"/>
  <sheetViews>
    <sheetView showGridLines="0" showRowColHeaders="0" zoomScale="130" zoomScaleNormal="130" workbookViewId="0">
      <pane ySplit="1" topLeftCell="A2" activePane="bottomLeft" state="frozen"/>
      <selection pane="bottomLeft" activeCell="A2" sqref="A2"/>
    </sheetView>
  </sheetViews>
  <sheetFormatPr defaultRowHeight="15" x14ac:dyDescent="0.25"/>
  <sheetData>
    <row r="1" spans="3:21" s="6" customFormat="1" ht="44.25" customHeight="1" thickBot="1" x14ac:dyDescent="0.3">
      <c r="K1" s="9" t="s">
        <v>234</v>
      </c>
    </row>
    <row r="3" spans="3:21" ht="15" customHeight="1" x14ac:dyDescent="0.25">
      <c r="C3" s="82" t="s">
        <v>235</v>
      </c>
      <c r="D3" s="82"/>
      <c r="E3" s="82"/>
      <c r="F3" s="82"/>
      <c r="G3" s="82"/>
      <c r="H3" s="82"/>
      <c r="I3" s="82"/>
      <c r="J3" s="82"/>
      <c r="K3" s="82"/>
      <c r="L3" s="82"/>
      <c r="M3" s="82"/>
      <c r="N3" s="82"/>
      <c r="O3" s="82"/>
      <c r="P3" s="82"/>
      <c r="Q3" s="82"/>
      <c r="R3" s="82"/>
      <c r="S3" s="82"/>
      <c r="T3" s="82"/>
      <c r="U3" s="82"/>
    </row>
    <row r="4" spans="3:21" ht="15" customHeight="1" x14ac:dyDescent="0.25">
      <c r="C4" s="82"/>
      <c r="D4" s="82"/>
      <c r="E4" s="82"/>
      <c r="F4" s="82"/>
      <c r="G4" s="82"/>
      <c r="H4" s="82"/>
      <c r="I4" s="82"/>
      <c r="J4" s="82"/>
      <c r="K4" s="82"/>
      <c r="L4" s="82"/>
      <c r="M4" s="82"/>
      <c r="N4" s="82"/>
      <c r="O4" s="82"/>
      <c r="P4" s="82"/>
      <c r="Q4" s="82"/>
      <c r="R4" s="82"/>
      <c r="S4" s="82"/>
      <c r="T4" s="82"/>
      <c r="U4" s="82"/>
    </row>
    <row r="5" spans="3:21" ht="15" customHeight="1" x14ac:dyDescent="0.25">
      <c r="C5" s="82"/>
      <c r="D5" s="82"/>
      <c r="E5" s="82"/>
      <c r="F5" s="82"/>
      <c r="G5" s="82"/>
      <c r="H5" s="82"/>
      <c r="I5" s="82"/>
      <c r="J5" s="82"/>
      <c r="K5" s="82"/>
      <c r="L5" s="82"/>
      <c r="M5" s="82"/>
      <c r="N5" s="82"/>
      <c r="O5" s="82"/>
      <c r="P5" s="82"/>
      <c r="Q5" s="82"/>
      <c r="R5" s="82"/>
      <c r="S5" s="82"/>
      <c r="T5" s="82"/>
      <c r="U5" s="82"/>
    </row>
    <row r="6" spans="3:21" ht="15" customHeight="1" x14ac:dyDescent="0.25">
      <c r="C6" s="82"/>
      <c r="D6" s="82"/>
      <c r="E6" s="82"/>
      <c r="F6" s="82"/>
      <c r="G6" s="82"/>
      <c r="H6" s="82"/>
      <c r="I6" s="82"/>
      <c r="J6" s="82"/>
      <c r="K6" s="82"/>
      <c r="L6" s="82"/>
      <c r="M6" s="82"/>
      <c r="N6" s="82"/>
      <c r="O6" s="82"/>
      <c r="P6" s="82"/>
      <c r="Q6" s="82"/>
      <c r="R6" s="82"/>
      <c r="S6" s="82"/>
      <c r="T6" s="82"/>
      <c r="U6" s="82"/>
    </row>
    <row r="7" spans="3:21" ht="15" customHeight="1" x14ac:dyDescent="0.25">
      <c r="C7" s="82"/>
      <c r="D7" s="82"/>
      <c r="E7" s="82"/>
      <c r="F7" s="82"/>
      <c r="G7" s="82"/>
      <c r="H7" s="82"/>
      <c r="I7" s="82"/>
      <c r="J7" s="82"/>
      <c r="K7" s="82"/>
      <c r="L7" s="82"/>
      <c r="M7" s="82"/>
      <c r="N7" s="82"/>
      <c r="O7" s="82"/>
      <c r="P7" s="82"/>
      <c r="Q7" s="82"/>
      <c r="R7" s="82"/>
      <c r="S7" s="82"/>
      <c r="T7" s="82"/>
      <c r="U7" s="82"/>
    </row>
    <row r="8" spans="3:21" ht="15" customHeight="1" x14ac:dyDescent="0.25">
      <c r="C8" s="82"/>
      <c r="D8" s="82"/>
      <c r="E8" s="82"/>
      <c r="F8" s="82"/>
      <c r="G8" s="82"/>
      <c r="H8" s="82"/>
      <c r="I8" s="82"/>
      <c r="J8" s="82"/>
      <c r="K8" s="82"/>
      <c r="L8" s="82"/>
      <c r="M8" s="82"/>
      <c r="N8" s="82"/>
      <c r="O8" s="82"/>
      <c r="P8" s="82"/>
      <c r="Q8" s="82"/>
      <c r="R8" s="82"/>
      <c r="S8" s="82"/>
      <c r="T8" s="82"/>
      <c r="U8" s="82"/>
    </row>
    <row r="9" spans="3:21" ht="15" customHeight="1" x14ac:dyDescent="0.25">
      <c r="C9" s="82"/>
      <c r="D9" s="82"/>
      <c r="E9" s="82"/>
      <c r="F9" s="82"/>
      <c r="G9" s="82"/>
      <c r="H9" s="82"/>
      <c r="I9" s="82"/>
      <c r="J9" s="82"/>
      <c r="K9" s="82"/>
      <c r="L9" s="82"/>
      <c r="M9" s="82"/>
      <c r="N9" s="82"/>
      <c r="O9" s="82"/>
      <c r="P9" s="82"/>
      <c r="Q9" s="82"/>
      <c r="R9" s="82"/>
      <c r="S9" s="82"/>
      <c r="T9" s="82"/>
      <c r="U9" s="82"/>
    </row>
    <row r="10" spans="3:21" ht="15" customHeight="1" x14ac:dyDescent="0.25">
      <c r="C10" s="82"/>
      <c r="D10" s="82"/>
      <c r="E10" s="82"/>
      <c r="F10" s="82"/>
      <c r="G10" s="82"/>
      <c r="H10" s="82"/>
      <c r="I10" s="82"/>
      <c r="J10" s="82"/>
      <c r="K10" s="82"/>
      <c r="L10" s="82"/>
      <c r="M10" s="82"/>
      <c r="N10" s="82"/>
      <c r="O10" s="82"/>
      <c r="P10" s="82"/>
      <c r="Q10" s="82"/>
      <c r="R10" s="82"/>
      <c r="S10" s="82"/>
      <c r="T10" s="82"/>
      <c r="U10" s="82"/>
    </row>
    <row r="11" spans="3:21" ht="15" customHeight="1" x14ac:dyDescent="0.25">
      <c r="C11" s="82"/>
      <c r="D11" s="82"/>
      <c r="E11" s="82"/>
      <c r="F11" s="82"/>
      <c r="G11" s="82"/>
      <c r="H11" s="82"/>
      <c r="I11" s="82"/>
      <c r="J11" s="82"/>
      <c r="K11" s="82"/>
      <c r="L11" s="82"/>
      <c r="M11" s="82"/>
      <c r="N11" s="82"/>
      <c r="O11" s="82"/>
      <c r="P11" s="82"/>
      <c r="Q11" s="82"/>
      <c r="R11" s="82"/>
      <c r="S11" s="82"/>
      <c r="T11" s="82"/>
      <c r="U11" s="82"/>
    </row>
    <row r="12" spans="3:21" ht="15" customHeight="1" x14ac:dyDescent="0.25">
      <c r="C12" s="82"/>
      <c r="D12" s="82"/>
      <c r="E12" s="82"/>
      <c r="F12" s="82"/>
      <c r="G12" s="82"/>
      <c r="H12" s="82"/>
      <c r="I12" s="82"/>
      <c r="J12" s="82"/>
      <c r="K12" s="82"/>
      <c r="L12" s="82"/>
      <c r="M12" s="82"/>
      <c r="N12" s="82"/>
      <c r="O12" s="82"/>
      <c r="P12" s="82"/>
      <c r="Q12" s="82"/>
      <c r="R12" s="82"/>
      <c r="S12" s="82"/>
      <c r="T12" s="82"/>
      <c r="U12" s="82"/>
    </row>
    <row r="13" spans="3:21" ht="15.75" customHeight="1" x14ac:dyDescent="0.25">
      <c r="C13" s="82"/>
      <c r="D13" s="82"/>
      <c r="E13" s="82"/>
      <c r="F13" s="82"/>
      <c r="G13" s="82"/>
      <c r="H13" s="82"/>
      <c r="I13" s="82"/>
      <c r="J13" s="82"/>
      <c r="K13" s="82"/>
      <c r="L13" s="82"/>
      <c r="M13" s="82"/>
      <c r="N13" s="82"/>
      <c r="O13" s="82"/>
      <c r="P13" s="82"/>
      <c r="Q13" s="82"/>
      <c r="R13" s="82"/>
      <c r="S13" s="82"/>
      <c r="T13" s="82"/>
      <c r="U13" s="82"/>
    </row>
    <row r="14" spans="3:21" ht="15" customHeight="1" x14ac:dyDescent="0.25">
      <c r="C14" s="82"/>
      <c r="D14" s="82"/>
      <c r="E14" s="82"/>
      <c r="F14" s="82"/>
      <c r="G14" s="82"/>
      <c r="H14" s="82"/>
      <c r="I14" s="82"/>
      <c r="J14" s="82"/>
      <c r="K14" s="82"/>
      <c r="L14" s="82"/>
      <c r="M14" s="82"/>
      <c r="N14" s="82"/>
      <c r="O14" s="82"/>
      <c r="P14" s="82"/>
      <c r="Q14" s="82"/>
      <c r="R14" s="82"/>
      <c r="S14" s="82"/>
      <c r="T14" s="82"/>
      <c r="U14" s="82"/>
    </row>
    <row r="15" spans="3:21" ht="15" customHeight="1" x14ac:dyDescent="0.25">
      <c r="C15" s="82"/>
      <c r="D15" s="82"/>
      <c r="E15" s="82"/>
      <c r="F15" s="82"/>
      <c r="G15" s="82"/>
      <c r="H15" s="82"/>
      <c r="I15" s="82"/>
      <c r="J15" s="82"/>
      <c r="K15" s="82"/>
      <c r="L15" s="82"/>
      <c r="M15" s="82"/>
      <c r="N15" s="82"/>
      <c r="O15" s="82"/>
      <c r="P15" s="82"/>
      <c r="Q15" s="82"/>
      <c r="R15" s="82"/>
      <c r="S15" s="82"/>
      <c r="T15" s="82"/>
      <c r="U15" s="82"/>
    </row>
    <row r="16" spans="3:21" ht="15" customHeight="1" x14ac:dyDescent="0.25">
      <c r="C16" s="82"/>
      <c r="D16" s="82"/>
      <c r="E16" s="82"/>
      <c r="F16" s="82"/>
      <c r="G16" s="82"/>
      <c r="H16" s="82"/>
      <c r="I16" s="82"/>
      <c r="J16" s="82"/>
      <c r="K16" s="82"/>
      <c r="L16" s="82"/>
      <c r="M16" s="82"/>
      <c r="N16" s="82"/>
      <c r="O16" s="82"/>
      <c r="P16" s="82"/>
      <c r="Q16" s="82"/>
      <c r="R16" s="82"/>
      <c r="S16" s="82"/>
      <c r="T16" s="82"/>
      <c r="U16" s="82"/>
    </row>
    <row r="17" spans="3:21" ht="15" customHeight="1" x14ac:dyDescent="0.25">
      <c r="C17" s="82"/>
      <c r="D17" s="82"/>
      <c r="E17" s="82"/>
      <c r="F17" s="82"/>
      <c r="G17" s="82"/>
      <c r="H17" s="82"/>
      <c r="I17" s="82"/>
      <c r="J17" s="82"/>
      <c r="K17" s="82"/>
      <c r="L17" s="82"/>
      <c r="M17" s="82"/>
      <c r="N17" s="82"/>
      <c r="O17" s="82"/>
      <c r="P17" s="82"/>
      <c r="Q17" s="82"/>
      <c r="R17" s="82"/>
      <c r="S17" s="82"/>
      <c r="T17" s="82"/>
      <c r="U17" s="82"/>
    </row>
    <row r="18" spans="3:21" ht="15" customHeight="1" x14ac:dyDescent="0.25">
      <c r="C18" s="82"/>
      <c r="D18" s="82"/>
      <c r="E18" s="82"/>
      <c r="F18" s="82"/>
      <c r="G18" s="82"/>
      <c r="H18" s="82"/>
      <c r="I18" s="82"/>
      <c r="J18" s="82"/>
      <c r="K18" s="82"/>
      <c r="L18" s="82"/>
      <c r="M18" s="82"/>
      <c r="N18" s="82"/>
      <c r="O18" s="82"/>
      <c r="P18" s="82"/>
      <c r="Q18" s="82"/>
      <c r="R18" s="82"/>
      <c r="S18" s="82"/>
      <c r="T18" s="82"/>
      <c r="U18" s="82"/>
    </row>
    <row r="19" spans="3:21" ht="15" customHeight="1" x14ac:dyDescent="0.25">
      <c r="C19" s="82"/>
      <c r="D19" s="82"/>
      <c r="E19" s="82"/>
      <c r="F19" s="82"/>
      <c r="G19" s="82"/>
      <c r="H19" s="82"/>
      <c r="I19" s="82"/>
      <c r="J19" s="82"/>
      <c r="K19" s="82"/>
      <c r="L19" s="82"/>
      <c r="M19" s="82"/>
      <c r="N19" s="82"/>
      <c r="O19" s="82"/>
      <c r="P19" s="82"/>
      <c r="Q19" s="82"/>
      <c r="R19" s="82"/>
      <c r="S19" s="82"/>
      <c r="T19" s="82"/>
      <c r="U19" s="82"/>
    </row>
    <row r="20" spans="3:21" ht="15" customHeight="1" x14ac:dyDescent="0.25">
      <c r="C20" s="82"/>
      <c r="D20" s="82"/>
      <c r="E20" s="82"/>
      <c r="F20" s="82"/>
      <c r="G20" s="82"/>
      <c r="H20" s="82"/>
      <c r="I20" s="82"/>
      <c r="J20" s="82"/>
      <c r="K20" s="82"/>
      <c r="L20" s="82"/>
      <c r="M20" s="82"/>
      <c r="N20" s="82"/>
      <c r="O20" s="82"/>
      <c r="P20" s="82"/>
      <c r="Q20" s="82"/>
      <c r="R20" s="82"/>
      <c r="S20" s="82"/>
      <c r="T20" s="82"/>
      <c r="U20" s="82"/>
    </row>
    <row r="21" spans="3:21" ht="15" customHeight="1" x14ac:dyDescent="0.25">
      <c r="C21" s="82"/>
      <c r="D21" s="82"/>
      <c r="E21" s="82"/>
      <c r="F21" s="82"/>
      <c r="G21" s="82"/>
      <c r="H21" s="82"/>
      <c r="I21" s="82"/>
      <c r="J21" s="82"/>
      <c r="K21" s="82"/>
      <c r="L21" s="82"/>
      <c r="M21" s="82"/>
      <c r="N21" s="82"/>
      <c r="O21" s="82"/>
      <c r="P21" s="82"/>
      <c r="Q21" s="82"/>
      <c r="R21" s="82"/>
      <c r="S21" s="82"/>
      <c r="T21" s="82"/>
      <c r="U21" s="82"/>
    </row>
    <row r="22" spans="3:21" ht="15" customHeight="1" x14ac:dyDescent="0.25">
      <c r="C22" s="82"/>
      <c r="D22" s="82"/>
      <c r="E22" s="82"/>
      <c r="F22" s="82"/>
      <c r="G22" s="82"/>
      <c r="H22" s="82"/>
      <c r="I22" s="82"/>
      <c r="J22" s="82"/>
      <c r="K22" s="82"/>
      <c r="L22" s="82"/>
      <c r="M22" s="82"/>
      <c r="N22" s="82"/>
      <c r="O22" s="82"/>
      <c r="P22" s="82"/>
      <c r="Q22" s="82"/>
      <c r="R22" s="82"/>
      <c r="S22" s="82"/>
      <c r="T22" s="82"/>
      <c r="U22" s="82"/>
    </row>
    <row r="23" spans="3:21" ht="15" customHeight="1" x14ac:dyDescent="0.25">
      <c r="C23" s="82"/>
      <c r="D23" s="82"/>
      <c r="E23" s="82"/>
      <c r="F23" s="82"/>
      <c r="G23" s="82"/>
      <c r="H23" s="82"/>
      <c r="I23" s="82"/>
      <c r="J23" s="82"/>
      <c r="K23" s="82"/>
      <c r="L23" s="82"/>
      <c r="M23" s="82"/>
      <c r="N23" s="82"/>
      <c r="O23" s="82"/>
      <c r="P23" s="82"/>
      <c r="Q23" s="82"/>
      <c r="R23" s="82"/>
      <c r="S23" s="82"/>
      <c r="T23" s="82"/>
      <c r="U23" s="82"/>
    </row>
    <row r="24" spans="3:21" ht="15" customHeight="1" x14ac:dyDescent="0.25">
      <c r="C24" s="82"/>
      <c r="D24" s="82"/>
      <c r="E24" s="82"/>
      <c r="F24" s="82"/>
      <c r="G24" s="82"/>
      <c r="H24" s="82"/>
      <c r="I24" s="82"/>
      <c r="J24" s="82"/>
      <c r="K24" s="82"/>
      <c r="L24" s="82"/>
      <c r="M24" s="82"/>
      <c r="N24" s="82"/>
      <c r="O24" s="82"/>
      <c r="P24" s="82"/>
      <c r="Q24" s="82"/>
      <c r="R24" s="82"/>
      <c r="S24" s="82"/>
      <c r="T24" s="82"/>
      <c r="U24" s="82"/>
    </row>
    <row r="25" spans="3:21" ht="15" customHeight="1" x14ac:dyDescent="0.25">
      <c r="C25" s="82"/>
      <c r="D25" s="82"/>
      <c r="E25" s="82"/>
      <c r="F25" s="82"/>
      <c r="G25" s="82"/>
      <c r="H25" s="82"/>
      <c r="I25" s="82"/>
      <c r="J25" s="82"/>
      <c r="K25" s="82"/>
      <c r="L25" s="82"/>
      <c r="M25" s="82"/>
      <c r="N25" s="82"/>
      <c r="O25" s="82"/>
      <c r="P25" s="82"/>
      <c r="Q25" s="82"/>
      <c r="R25" s="82"/>
      <c r="S25" s="82"/>
      <c r="T25" s="82"/>
      <c r="U25" s="82"/>
    </row>
    <row r="26" spans="3:21" ht="15" customHeight="1" x14ac:dyDescent="0.25">
      <c r="C26" s="82"/>
      <c r="D26" s="82"/>
      <c r="E26" s="82"/>
      <c r="F26" s="82"/>
      <c r="G26" s="82"/>
      <c r="H26" s="82"/>
      <c r="I26" s="82"/>
      <c r="J26" s="82"/>
      <c r="K26" s="82"/>
      <c r="L26" s="82"/>
      <c r="M26" s="82"/>
      <c r="N26" s="82"/>
      <c r="O26" s="82"/>
      <c r="P26" s="82"/>
      <c r="Q26" s="82"/>
      <c r="R26" s="82"/>
      <c r="S26" s="82"/>
      <c r="T26" s="82"/>
      <c r="U26" s="82"/>
    </row>
    <row r="27" spans="3:21" ht="15" customHeight="1" x14ac:dyDescent="0.25">
      <c r="C27" s="82"/>
      <c r="D27" s="82"/>
      <c r="E27" s="82"/>
      <c r="F27" s="82"/>
      <c r="G27" s="82"/>
      <c r="H27" s="82"/>
      <c r="I27" s="82"/>
      <c r="J27" s="82"/>
      <c r="K27" s="82"/>
      <c r="L27" s="82"/>
      <c r="M27" s="82"/>
      <c r="N27" s="82"/>
      <c r="O27" s="82"/>
      <c r="P27" s="82"/>
      <c r="Q27" s="82"/>
      <c r="R27" s="82"/>
      <c r="S27" s="82"/>
      <c r="T27" s="82"/>
      <c r="U27" s="82"/>
    </row>
    <row r="28" spans="3:21" ht="15" customHeight="1" x14ac:dyDescent="0.25">
      <c r="C28" s="82"/>
      <c r="D28" s="82"/>
      <c r="E28" s="82"/>
      <c r="F28" s="82"/>
      <c r="G28" s="82"/>
      <c r="H28" s="82"/>
      <c r="I28" s="82"/>
      <c r="J28" s="82"/>
      <c r="K28" s="82"/>
      <c r="L28" s="82"/>
      <c r="M28" s="82"/>
      <c r="N28" s="82"/>
      <c r="O28" s="82"/>
      <c r="P28" s="82"/>
      <c r="Q28" s="82"/>
      <c r="R28" s="82"/>
      <c r="S28" s="82"/>
      <c r="T28" s="82"/>
      <c r="U28" s="82"/>
    </row>
    <row r="29" spans="3:21" ht="15" customHeight="1" x14ac:dyDescent="0.25">
      <c r="C29" s="82"/>
      <c r="D29" s="82"/>
      <c r="E29" s="82"/>
      <c r="F29" s="82"/>
      <c r="G29" s="82"/>
      <c r="H29" s="82"/>
      <c r="I29" s="82"/>
      <c r="J29" s="82"/>
      <c r="K29" s="82"/>
      <c r="L29" s="82"/>
      <c r="M29" s="82"/>
      <c r="N29" s="82"/>
      <c r="O29" s="82"/>
      <c r="P29" s="82"/>
      <c r="Q29" s="82"/>
      <c r="R29" s="82"/>
      <c r="S29" s="82"/>
      <c r="T29" s="82"/>
      <c r="U29" s="82"/>
    </row>
    <row r="30" spans="3:21" ht="15" customHeight="1" x14ac:dyDescent="0.25">
      <c r="C30" s="82"/>
      <c r="D30" s="82"/>
      <c r="E30" s="82"/>
      <c r="F30" s="82"/>
      <c r="G30" s="82"/>
      <c r="H30" s="82"/>
      <c r="I30" s="82"/>
      <c r="J30" s="82"/>
      <c r="K30" s="82"/>
      <c r="L30" s="82"/>
      <c r="M30" s="82"/>
      <c r="N30" s="82"/>
      <c r="O30" s="82"/>
      <c r="P30" s="82"/>
      <c r="Q30" s="82"/>
      <c r="R30" s="82"/>
      <c r="S30" s="82"/>
      <c r="T30" s="82"/>
      <c r="U30" s="82"/>
    </row>
    <row r="31" spans="3:21" ht="15" customHeight="1" x14ac:dyDescent="0.25">
      <c r="C31" s="82"/>
      <c r="D31" s="82"/>
      <c r="E31" s="82"/>
      <c r="F31" s="82"/>
      <c r="G31" s="82"/>
      <c r="H31" s="82"/>
      <c r="I31" s="82"/>
      <c r="J31" s="82"/>
      <c r="K31" s="82"/>
      <c r="L31" s="82"/>
      <c r="M31" s="82"/>
      <c r="N31" s="82"/>
      <c r="O31" s="82"/>
      <c r="P31" s="82"/>
      <c r="Q31" s="82"/>
      <c r="R31" s="82"/>
      <c r="S31" s="82"/>
      <c r="T31" s="82"/>
      <c r="U31" s="82"/>
    </row>
    <row r="32" spans="3:21" ht="15" customHeight="1" x14ac:dyDescent="0.25">
      <c r="C32" s="82"/>
      <c r="D32" s="82"/>
      <c r="E32" s="82"/>
      <c r="F32" s="82"/>
      <c r="G32" s="82"/>
      <c r="H32" s="82"/>
      <c r="I32" s="82"/>
      <c r="J32" s="82"/>
      <c r="K32" s="82"/>
      <c r="L32" s="82"/>
      <c r="M32" s="82"/>
      <c r="N32" s="82"/>
      <c r="O32" s="82"/>
      <c r="P32" s="82"/>
      <c r="Q32" s="82"/>
      <c r="R32" s="82"/>
      <c r="S32" s="82"/>
      <c r="T32" s="82"/>
      <c r="U32" s="82"/>
    </row>
    <row r="33" spans="3:21" ht="15" customHeight="1" x14ac:dyDescent="0.25">
      <c r="C33" s="82"/>
      <c r="D33" s="82"/>
      <c r="E33" s="82"/>
      <c r="F33" s="82"/>
      <c r="G33" s="82"/>
      <c r="H33" s="82"/>
      <c r="I33" s="82"/>
      <c r="J33" s="82"/>
      <c r="K33" s="82"/>
      <c r="L33" s="82"/>
      <c r="M33" s="82"/>
      <c r="N33" s="82"/>
      <c r="O33" s="82"/>
      <c r="P33" s="82"/>
      <c r="Q33" s="82"/>
      <c r="R33" s="82"/>
      <c r="S33" s="82"/>
      <c r="T33" s="82"/>
      <c r="U33" s="82"/>
    </row>
    <row r="34" spans="3:21" ht="15" customHeight="1" x14ac:dyDescent="0.25">
      <c r="C34" s="82"/>
      <c r="D34" s="82"/>
      <c r="E34" s="82"/>
      <c r="F34" s="82"/>
      <c r="G34" s="82"/>
      <c r="H34" s="82"/>
      <c r="I34" s="82"/>
      <c r="J34" s="82"/>
      <c r="K34" s="82"/>
      <c r="L34" s="82"/>
      <c r="M34" s="82"/>
      <c r="N34" s="82"/>
      <c r="O34" s="82"/>
      <c r="P34" s="82"/>
      <c r="Q34" s="82"/>
      <c r="R34" s="82"/>
      <c r="S34" s="82"/>
      <c r="T34" s="82"/>
      <c r="U34" s="82"/>
    </row>
    <row r="35" spans="3:21" ht="15" customHeight="1" x14ac:dyDescent="0.25">
      <c r="C35" s="82"/>
      <c r="D35" s="82"/>
      <c r="E35" s="82"/>
      <c r="F35" s="82"/>
      <c r="G35" s="82"/>
      <c r="H35" s="82"/>
      <c r="I35" s="82"/>
      <c r="J35" s="82"/>
      <c r="K35" s="82"/>
      <c r="L35" s="82"/>
      <c r="M35" s="82"/>
      <c r="N35" s="82"/>
      <c r="O35" s="82"/>
      <c r="P35" s="82"/>
      <c r="Q35" s="82"/>
      <c r="R35" s="82"/>
      <c r="S35" s="82"/>
      <c r="T35" s="82"/>
      <c r="U35" s="82"/>
    </row>
    <row r="36" spans="3:21" ht="15" customHeight="1" x14ac:dyDescent="0.25">
      <c r="C36" s="82"/>
      <c r="D36" s="82"/>
      <c r="E36" s="82"/>
      <c r="F36" s="82"/>
      <c r="G36" s="82"/>
      <c r="H36" s="82"/>
      <c r="I36" s="82"/>
      <c r="J36" s="82"/>
      <c r="K36" s="82"/>
      <c r="L36" s="82"/>
      <c r="M36" s="82"/>
      <c r="N36" s="82"/>
      <c r="O36" s="82"/>
      <c r="P36" s="82"/>
      <c r="Q36" s="82"/>
      <c r="R36" s="82"/>
      <c r="S36" s="82"/>
      <c r="T36" s="82"/>
      <c r="U36" s="82"/>
    </row>
    <row r="37" spans="3:21" ht="15" customHeight="1" x14ac:dyDescent="0.25">
      <c r="C37" s="82"/>
      <c r="D37" s="82"/>
      <c r="E37" s="82"/>
      <c r="F37" s="82"/>
      <c r="G37" s="82"/>
      <c r="H37" s="82"/>
      <c r="I37" s="82"/>
      <c r="J37" s="82"/>
      <c r="K37" s="82"/>
      <c r="L37" s="82"/>
      <c r="M37" s="82"/>
      <c r="N37" s="82"/>
      <c r="O37" s="82"/>
      <c r="P37" s="82"/>
      <c r="Q37" s="82"/>
      <c r="R37" s="82"/>
      <c r="S37" s="82"/>
      <c r="T37" s="82"/>
      <c r="U37" s="82"/>
    </row>
    <row r="38" spans="3:21" ht="15" customHeight="1" x14ac:dyDescent="0.25">
      <c r="C38" s="82"/>
      <c r="D38" s="82"/>
      <c r="E38" s="82"/>
      <c r="F38" s="82"/>
      <c r="G38" s="82"/>
      <c r="H38" s="82"/>
      <c r="I38" s="82"/>
      <c r="J38" s="82"/>
      <c r="K38" s="82"/>
      <c r="L38" s="82"/>
      <c r="M38" s="82"/>
      <c r="N38" s="82"/>
      <c r="O38" s="82"/>
      <c r="P38" s="82"/>
      <c r="Q38" s="82"/>
      <c r="R38" s="82"/>
      <c r="S38" s="82"/>
      <c r="T38" s="82"/>
      <c r="U38" s="82"/>
    </row>
    <row r="39" spans="3:21" ht="15" customHeight="1" x14ac:dyDescent="0.25">
      <c r="C39" s="82"/>
      <c r="D39" s="82"/>
      <c r="E39" s="82"/>
      <c r="F39" s="82"/>
      <c r="G39" s="82"/>
      <c r="H39" s="82"/>
      <c r="I39" s="82"/>
      <c r="J39" s="82"/>
      <c r="K39" s="82"/>
      <c r="L39" s="82"/>
      <c r="M39" s="82"/>
      <c r="N39" s="82"/>
      <c r="O39" s="82"/>
      <c r="P39" s="82"/>
      <c r="Q39" s="82"/>
      <c r="R39" s="82"/>
      <c r="S39" s="82"/>
      <c r="T39" s="82"/>
      <c r="U39" s="82"/>
    </row>
    <row r="40" spans="3:21" ht="15" customHeight="1" x14ac:dyDescent="0.25">
      <c r="C40" s="82"/>
      <c r="D40" s="82"/>
      <c r="E40" s="82"/>
      <c r="F40" s="82"/>
      <c r="G40" s="82"/>
      <c r="H40" s="82"/>
      <c r="I40" s="82"/>
      <c r="J40" s="82"/>
      <c r="K40" s="82"/>
      <c r="L40" s="82"/>
      <c r="M40" s="82"/>
      <c r="N40" s="82"/>
      <c r="O40" s="82"/>
      <c r="P40" s="82"/>
      <c r="Q40" s="82"/>
      <c r="R40" s="82"/>
      <c r="S40" s="82"/>
      <c r="T40" s="82"/>
      <c r="U40" s="82"/>
    </row>
    <row r="41" spans="3:21" ht="15" customHeight="1" x14ac:dyDescent="0.25">
      <c r="C41" s="82"/>
      <c r="D41" s="82"/>
      <c r="E41" s="82"/>
      <c r="F41" s="82"/>
      <c r="G41" s="82"/>
      <c r="H41" s="82"/>
      <c r="I41" s="82"/>
      <c r="J41" s="82"/>
      <c r="K41" s="82"/>
      <c r="L41" s="82"/>
      <c r="M41" s="82"/>
      <c r="N41" s="82"/>
      <c r="O41" s="82"/>
      <c r="P41" s="82"/>
      <c r="Q41" s="82"/>
      <c r="R41" s="82"/>
      <c r="S41" s="82"/>
      <c r="T41" s="82"/>
      <c r="U41" s="82"/>
    </row>
    <row r="42" spans="3:21" ht="15" customHeight="1" x14ac:dyDescent="0.25">
      <c r="C42" s="82"/>
      <c r="D42" s="82"/>
      <c r="E42" s="82"/>
      <c r="F42" s="82"/>
      <c r="G42" s="82"/>
      <c r="H42" s="82"/>
      <c r="I42" s="82"/>
      <c r="J42" s="82"/>
      <c r="K42" s="82"/>
      <c r="L42" s="82"/>
      <c r="M42" s="82"/>
      <c r="N42" s="82"/>
      <c r="O42" s="82"/>
      <c r="P42" s="82"/>
      <c r="Q42" s="82"/>
      <c r="R42" s="82"/>
      <c r="S42" s="82"/>
      <c r="T42" s="82"/>
      <c r="U42" s="82"/>
    </row>
    <row r="43" spans="3:21" ht="15" customHeight="1" x14ac:dyDescent="0.25">
      <c r="C43" s="82"/>
      <c r="D43" s="82"/>
      <c r="E43" s="82"/>
      <c r="F43" s="82"/>
      <c r="G43" s="82"/>
      <c r="H43" s="82"/>
      <c r="I43" s="82"/>
      <c r="J43" s="82"/>
      <c r="K43" s="82"/>
      <c r="L43" s="82"/>
      <c r="M43" s="82"/>
      <c r="N43" s="82"/>
      <c r="O43" s="82"/>
      <c r="P43" s="82"/>
      <c r="Q43" s="82"/>
      <c r="R43" s="82"/>
      <c r="S43" s="82"/>
      <c r="T43" s="82"/>
      <c r="U43" s="82"/>
    </row>
    <row r="44" spans="3:21" ht="15" customHeight="1" x14ac:dyDescent="0.25">
      <c r="C44" s="82"/>
      <c r="D44" s="82"/>
      <c r="E44" s="82"/>
      <c r="F44" s="82"/>
      <c r="G44" s="82"/>
      <c r="H44" s="82"/>
      <c r="I44" s="82"/>
      <c r="J44" s="82"/>
      <c r="K44" s="82"/>
      <c r="L44" s="82"/>
      <c r="M44" s="82"/>
      <c r="N44" s="82"/>
      <c r="O44" s="82"/>
      <c r="P44" s="82"/>
      <c r="Q44" s="82"/>
      <c r="R44" s="82"/>
      <c r="S44" s="82"/>
      <c r="T44" s="82"/>
      <c r="U44" s="82"/>
    </row>
    <row r="45" spans="3:21" ht="15" customHeight="1" x14ac:dyDescent="0.25">
      <c r="C45" s="82"/>
      <c r="D45" s="82"/>
      <c r="E45" s="82"/>
      <c r="F45" s="82"/>
      <c r="G45" s="82"/>
      <c r="H45" s="82"/>
      <c r="I45" s="82"/>
      <c r="J45" s="82"/>
      <c r="K45" s="82"/>
      <c r="L45" s="82"/>
      <c r="M45" s="82"/>
      <c r="N45" s="82"/>
      <c r="O45" s="82"/>
      <c r="P45" s="82"/>
      <c r="Q45" s="82"/>
      <c r="R45" s="82"/>
      <c r="S45" s="82"/>
      <c r="T45" s="82"/>
      <c r="U45" s="82"/>
    </row>
    <row r="46" spans="3:21" ht="15" customHeight="1" x14ac:dyDescent="0.25">
      <c r="C46" s="82"/>
      <c r="D46" s="82"/>
      <c r="E46" s="82"/>
      <c r="F46" s="82"/>
      <c r="G46" s="82"/>
      <c r="H46" s="82"/>
      <c r="I46" s="82"/>
      <c r="J46" s="82"/>
      <c r="K46" s="82"/>
      <c r="L46" s="82"/>
      <c r="M46" s="82"/>
      <c r="N46" s="82"/>
      <c r="O46" s="82"/>
      <c r="P46" s="82"/>
      <c r="Q46" s="82"/>
      <c r="R46" s="82"/>
      <c r="S46" s="82"/>
      <c r="T46" s="82"/>
      <c r="U46" s="82"/>
    </row>
    <row r="47" spans="3:21" ht="15" customHeight="1" x14ac:dyDescent="0.25">
      <c r="C47" s="82"/>
      <c r="D47" s="82"/>
      <c r="E47" s="82"/>
      <c r="F47" s="82"/>
      <c r="G47" s="82"/>
      <c r="H47" s="82"/>
      <c r="I47" s="82"/>
      <c r="J47" s="82"/>
      <c r="K47" s="82"/>
      <c r="L47" s="82"/>
      <c r="M47" s="82"/>
      <c r="N47" s="82"/>
      <c r="O47" s="82"/>
      <c r="P47" s="82"/>
      <c r="Q47" s="82"/>
      <c r="R47" s="82"/>
      <c r="S47" s="82"/>
      <c r="T47" s="82"/>
      <c r="U47" s="82"/>
    </row>
    <row r="48" spans="3:21" ht="15" customHeight="1" x14ac:dyDescent="0.25">
      <c r="C48" s="82"/>
      <c r="D48" s="82"/>
      <c r="E48" s="82"/>
      <c r="F48" s="82"/>
      <c r="G48" s="82"/>
      <c r="H48" s="82"/>
      <c r="I48" s="82"/>
      <c r="J48" s="82"/>
      <c r="K48" s="82"/>
      <c r="L48" s="82"/>
      <c r="M48" s="82"/>
      <c r="N48" s="82"/>
      <c r="O48" s="82"/>
      <c r="P48" s="82"/>
      <c r="Q48" s="82"/>
      <c r="R48" s="82"/>
      <c r="S48" s="82"/>
      <c r="T48" s="82"/>
      <c r="U48" s="82"/>
    </row>
    <row r="49" spans="3:21" ht="15" customHeight="1" x14ac:dyDescent="0.25">
      <c r="C49" s="82"/>
      <c r="D49" s="82"/>
      <c r="E49" s="82"/>
      <c r="F49" s="82"/>
      <c r="G49" s="82"/>
      <c r="H49" s="82"/>
      <c r="I49" s="82"/>
      <c r="J49" s="82"/>
      <c r="K49" s="82"/>
      <c r="L49" s="82"/>
      <c r="M49" s="82"/>
      <c r="N49" s="82"/>
      <c r="O49" s="82"/>
      <c r="P49" s="82"/>
      <c r="Q49" s="82"/>
      <c r="R49" s="82"/>
      <c r="S49" s="82"/>
      <c r="T49" s="82"/>
      <c r="U49" s="82"/>
    </row>
    <row r="50" spans="3:21" ht="15" customHeight="1" x14ac:dyDescent="0.25">
      <c r="C50" s="82"/>
      <c r="D50" s="82"/>
      <c r="E50" s="82"/>
      <c r="F50" s="82"/>
      <c r="G50" s="82"/>
      <c r="H50" s="82"/>
      <c r="I50" s="82"/>
      <c r="J50" s="82"/>
      <c r="K50" s="82"/>
      <c r="L50" s="82"/>
      <c r="M50" s="82"/>
      <c r="N50" s="82"/>
      <c r="O50" s="82"/>
      <c r="P50" s="82"/>
      <c r="Q50" s="82"/>
      <c r="R50" s="82"/>
      <c r="S50" s="82"/>
      <c r="T50" s="82"/>
      <c r="U50" s="82"/>
    </row>
    <row r="51" spans="3:21" ht="15" customHeight="1" x14ac:dyDescent="0.25">
      <c r="C51" s="82"/>
      <c r="D51" s="82"/>
      <c r="E51" s="82"/>
      <c r="F51" s="82"/>
      <c r="G51" s="82"/>
      <c r="H51" s="82"/>
      <c r="I51" s="82"/>
      <c r="J51" s="82"/>
      <c r="K51" s="82"/>
      <c r="L51" s="82"/>
      <c r="M51" s="82"/>
      <c r="N51" s="82"/>
      <c r="O51" s="82"/>
      <c r="P51" s="82"/>
      <c r="Q51" s="82"/>
      <c r="R51" s="82"/>
      <c r="S51" s="82"/>
      <c r="T51" s="82"/>
      <c r="U51" s="82"/>
    </row>
    <row r="52" spans="3:21" ht="15" customHeight="1" x14ac:dyDescent="0.25">
      <c r="C52" s="82"/>
      <c r="D52" s="82"/>
      <c r="E52" s="82"/>
      <c r="F52" s="82"/>
      <c r="G52" s="82"/>
      <c r="H52" s="82"/>
      <c r="I52" s="82"/>
      <c r="J52" s="82"/>
      <c r="K52" s="82"/>
      <c r="L52" s="82"/>
      <c r="M52" s="82"/>
      <c r="N52" s="82"/>
      <c r="O52" s="82"/>
      <c r="P52" s="82"/>
      <c r="Q52" s="82"/>
      <c r="R52" s="82"/>
      <c r="S52" s="82"/>
      <c r="T52" s="82"/>
      <c r="U52" s="82"/>
    </row>
    <row r="53" spans="3:21" ht="15" customHeight="1" x14ac:dyDescent="0.25">
      <c r="C53" s="82"/>
      <c r="D53" s="82"/>
      <c r="E53" s="82"/>
      <c r="F53" s="82"/>
      <c r="G53" s="82"/>
      <c r="H53" s="82"/>
      <c r="I53" s="82"/>
      <c r="J53" s="82"/>
      <c r="K53" s="82"/>
      <c r="L53" s="82"/>
      <c r="M53" s="82"/>
      <c r="N53" s="82"/>
      <c r="O53" s="82"/>
      <c r="P53" s="82"/>
      <c r="Q53" s="82"/>
      <c r="R53" s="82"/>
      <c r="S53" s="82"/>
      <c r="T53" s="82"/>
      <c r="U53" s="82"/>
    </row>
    <row r="54" spans="3:21" ht="15" customHeight="1" x14ac:dyDescent="0.25">
      <c r="C54" s="82"/>
      <c r="D54" s="82"/>
      <c r="E54" s="82"/>
      <c r="F54" s="82"/>
      <c r="G54" s="82"/>
      <c r="H54" s="82"/>
      <c r="I54" s="82"/>
      <c r="J54" s="82"/>
      <c r="K54" s="82"/>
      <c r="L54" s="82"/>
      <c r="M54" s="82"/>
      <c r="N54" s="82"/>
      <c r="O54" s="82"/>
      <c r="P54" s="82"/>
      <c r="Q54" s="82"/>
      <c r="R54" s="82"/>
      <c r="S54" s="82"/>
      <c r="T54" s="82"/>
      <c r="U54" s="82"/>
    </row>
    <row r="55" spans="3:21" ht="15" customHeight="1" x14ac:dyDescent="0.25">
      <c r="C55" s="82"/>
      <c r="D55" s="82"/>
      <c r="E55" s="82"/>
      <c r="F55" s="82"/>
      <c r="G55" s="82"/>
      <c r="H55" s="82"/>
      <c r="I55" s="82"/>
      <c r="J55" s="82"/>
      <c r="K55" s="82"/>
      <c r="L55" s="82"/>
      <c r="M55" s="82"/>
      <c r="N55" s="82"/>
      <c r="O55" s="82"/>
      <c r="P55" s="82"/>
      <c r="Q55" s="82"/>
      <c r="R55" s="82"/>
      <c r="S55" s="82"/>
      <c r="T55" s="82"/>
      <c r="U55" s="82"/>
    </row>
    <row r="56" spans="3:21" ht="15" customHeight="1" x14ac:dyDescent="0.25">
      <c r="C56" s="82"/>
      <c r="D56" s="82"/>
      <c r="E56" s="82"/>
      <c r="F56" s="82"/>
      <c r="G56" s="82"/>
      <c r="H56" s="82"/>
      <c r="I56" s="82"/>
      <c r="J56" s="82"/>
      <c r="K56" s="82"/>
      <c r="L56" s="82"/>
      <c r="M56" s="82"/>
      <c r="N56" s="82"/>
      <c r="O56" s="82"/>
      <c r="P56" s="82"/>
      <c r="Q56" s="82"/>
      <c r="R56" s="82"/>
      <c r="S56" s="82"/>
      <c r="T56" s="82"/>
      <c r="U56" s="82"/>
    </row>
    <row r="57" spans="3:21" ht="15" customHeight="1" x14ac:dyDescent="0.25">
      <c r="C57" s="82"/>
      <c r="D57" s="82"/>
      <c r="E57" s="82"/>
      <c r="F57" s="82"/>
      <c r="G57" s="82"/>
      <c r="H57" s="82"/>
      <c r="I57" s="82"/>
      <c r="J57" s="82"/>
      <c r="K57" s="82"/>
      <c r="L57" s="82"/>
      <c r="M57" s="82"/>
      <c r="N57" s="82"/>
      <c r="O57" s="82"/>
      <c r="P57" s="82"/>
      <c r="Q57" s="82"/>
      <c r="R57" s="82"/>
      <c r="S57" s="82"/>
      <c r="T57" s="82"/>
      <c r="U57" s="82"/>
    </row>
    <row r="58" spans="3:21" ht="15" customHeight="1" x14ac:dyDescent="0.25">
      <c r="C58" s="82"/>
      <c r="D58" s="82"/>
      <c r="E58" s="82"/>
      <c r="F58" s="82"/>
      <c r="G58" s="82"/>
      <c r="H58" s="82"/>
      <c r="I58" s="82"/>
      <c r="J58" s="82"/>
      <c r="K58" s="82"/>
      <c r="L58" s="82"/>
      <c r="M58" s="82"/>
      <c r="N58" s="82"/>
      <c r="O58" s="82"/>
      <c r="P58" s="82"/>
      <c r="Q58" s="82"/>
      <c r="R58" s="82"/>
      <c r="S58" s="82"/>
      <c r="T58" s="82"/>
      <c r="U58" s="82"/>
    </row>
    <row r="59" spans="3:21" ht="15" customHeight="1" x14ac:dyDescent="0.25">
      <c r="C59" s="82"/>
      <c r="D59" s="82"/>
      <c r="E59" s="82"/>
      <c r="F59" s="82"/>
      <c r="G59" s="82"/>
      <c r="H59" s="82"/>
      <c r="I59" s="82"/>
      <c r="J59" s="82"/>
      <c r="K59" s="82"/>
      <c r="L59" s="82"/>
      <c r="M59" s="82"/>
      <c r="N59" s="82"/>
      <c r="O59" s="82"/>
      <c r="P59" s="82"/>
      <c r="Q59" s="82"/>
      <c r="R59" s="82"/>
      <c r="S59" s="82"/>
      <c r="T59" s="82"/>
      <c r="U59" s="82"/>
    </row>
    <row r="60" spans="3:21" ht="15" customHeight="1" x14ac:dyDescent="0.25">
      <c r="C60" s="82"/>
      <c r="D60" s="82"/>
      <c r="E60" s="82"/>
      <c r="F60" s="82"/>
      <c r="G60" s="82"/>
      <c r="H60" s="82"/>
      <c r="I60" s="82"/>
      <c r="J60" s="82"/>
      <c r="K60" s="82"/>
      <c r="L60" s="82"/>
      <c r="M60" s="82"/>
      <c r="N60" s="82"/>
      <c r="O60" s="82"/>
      <c r="P60" s="82"/>
      <c r="Q60" s="82"/>
      <c r="R60" s="82"/>
      <c r="S60" s="82"/>
      <c r="T60" s="82"/>
      <c r="U60" s="82"/>
    </row>
    <row r="61" spans="3:21" ht="15" customHeight="1" x14ac:dyDescent="0.25">
      <c r="C61" s="82"/>
      <c r="D61" s="82"/>
      <c r="E61" s="82"/>
      <c r="F61" s="82"/>
      <c r="G61" s="82"/>
      <c r="H61" s="82"/>
      <c r="I61" s="82"/>
      <c r="J61" s="82"/>
      <c r="K61" s="82"/>
      <c r="L61" s="82"/>
      <c r="M61" s="82"/>
      <c r="N61" s="82"/>
      <c r="O61" s="82"/>
      <c r="P61" s="82"/>
      <c r="Q61" s="82"/>
      <c r="R61" s="82"/>
      <c r="S61" s="82"/>
      <c r="T61" s="82"/>
      <c r="U61" s="82"/>
    </row>
    <row r="62" spans="3:21" ht="15" customHeight="1" x14ac:dyDescent="0.25">
      <c r="C62" s="82"/>
      <c r="D62" s="82"/>
      <c r="E62" s="82"/>
      <c r="F62" s="82"/>
      <c r="G62" s="82"/>
      <c r="H62" s="82"/>
      <c r="I62" s="82"/>
      <c r="J62" s="82"/>
      <c r="K62" s="82"/>
      <c r="L62" s="82"/>
      <c r="M62" s="82"/>
      <c r="N62" s="82"/>
      <c r="O62" s="82"/>
      <c r="P62" s="82"/>
      <c r="Q62" s="82"/>
      <c r="R62" s="82"/>
      <c r="S62" s="82"/>
      <c r="T62" s="82"/>
      <c r="U62" s="82"/>
    </row>
    <row r="63" spans="3:21" ht="15" customHeight="1" x14ac:dyDescent="0.25">
      <c r="C63" s="82"/>
      <c r="D63" s="82"/>
      <c r="E63" s="82"/>
      <c r="F63" s="82"/>
      <c r="G63" s="82"/>
      <c r="H63" s="82"/>
      <c r="I63" s="82"/>
      <c r="J63" s="82"/>
      <c r="K63" s="82"/>
      <c r="L63" s="82"/>
      <c r="M63" s="82"/>
      <c r="N63" s="82"/>
      <c r="O63" s="82"/>
      <c r="P63" s="82"/>
      <c r="Q63" s="82"/>
      <c r="R63" s="82"/>
      <c r="S63" s="82"/>
      <c r="T63" s="82"/>
      <c r="U63" s="82"/>
    </row>
    <row r="64" spans="3:21" ht="15" customHeight="1" x14ac:dyDescent="0.25">
      <c r="C64" s="82"/>
      <c r="D64" s="82"/>
      <c r="E64" s="82"/>
      <c r="F64" s="82"/>
      <c r="G64" s="82"/>
      <c r="H64" s="82"/>
      <c r="I64" s="82"/>
      <c r="J64" s="82"/>
      <c r="K64" s="82"/>
      <c r="L64" s="82"/>
      <c r="M64" s="82"/>
      <c r="N64" s="82"/>
      <c r="O64" s="82"/>
      <c r="P64" s="82"/>
      <c r="Q64" s="82"/>
      <c r="R64" s="82"/>
      <c r="S64" s="82"/>
      <c r="T64" s="82"/>
      <c r="U64" s="82"/>
    </row>
    <row r="65" spans="3:21" ht="15" customHeight="1" x14ac:dyDescent="0.25">
      <c r="C65" s="82"/>
      <c r="D65" s="82"/>
      <c r="E65" s="82"/>
      <c r="F65" s="82"/>
      <c r="G65" s="82"/>
      <c r="H65" s="82"/>
      <c r="I65" s="82"/>
      <c r="J65" s="82"/>
      <c r="K65" s="82"/>
      <c r="L65" s="82"/>
      <c r="M65" s="82"/>
      <c r="N65" s="82"/>
      <c r="O65" s="82"/>
      <c r="P65" s="82"/>
      <c r="Q65" s="82"/>
      <c r="R65" s="82"/>
      <c r="S65" s="82"/>
      <c r="T65" s="82"/>
      <c r="U65" s="82"/>
    </row>
    <row r="66" spans="3:21" ht="15" customHeight="1" x14ac:dyDescent="0.25">
      <c r="C66" s="82"/>
      <c r="D66" s="82"/>
      <c r="E66" s="82"/>
      <c r="F66" s="82"/>
      <c r="G66" s="82"/>
      <c r="H66" s="82"/>
      <c r="I66" s="82"/>
      <c r="J66" s="82"/>
      <c r="K66" s="82"/>
      <c r="L66" s="82"/>
      <c r="M66" s="82"/>
      <c r="N66" s="82"/>
      <c r="O66" s="82"/>
      <c r="P66" s="82"/>
      <c r="Q66" s="82"/>
      <c r="R66" s="82"/>
      <c r="S66" s="82"/>
      <c r="T66" s="82"/>
      <c r="U66" s="82"/>
    </row>
    <row r="67" spans="3:21" ht="15" customHeight="1" x14ac:dyDescent="0.25">
      <c r="C67" s="82"/>
      <c r="D67" s="82"/>
      <c r="E67" s="82"/>
      <c r="F67" s="82"/>
      <c r="G67" s="82"/>
      <c r="H67" s="82"/>
      <c r="I67" s="82"/>
      <c r="J67" s="82"/>
      <c r="K67" s="82"/>
      <c r="L67" s="82"/>
      <c r="M67" s="82"/>
      <c r="N67" s="82"/>
      <c r="O67" s="82"/>
      <c r="P67" s="82"/>
      <c r="Q67" s="82"/>
      <c r="R67" s="82"/>
      <c r="S67" s="82"/>
      <c r="T67" s="82"/>
      <c r="U67" s="82"/>
    </row>
    <row r="68" spans="3:21" ht="15" customHeight="1" x14ac:dyDescent="0.25">
      <c r="C68" s="82"/>
      <c r="D68" s="82"/>
      <c r="E68" s="82"/>
      <c r="F68" s="82"/>
      <c r="G68" s="82"/>
      <c r="H68" s="82"/>
      <c r="I68" s="82"/>
      <c r="J68" s="82"/>
      <c r="K68" s="82"/>
      <c r="L68" s="82"/>
      <c r="M68" s="82"/>
      <c r="N68" s="82"/>
      <c r="O68" s="82"/>
      <c r="P68" s="82"/>
      <c r="Q68" s="82"/>
      <c r="R68" s="82"/>
      <c r="S68" s="82"/>
      <c r="T68" s="82"/>
      <c r="U68" s="82"/>
    </row>
    <row r="69" spans="3:21" ht="15" customHeight="1" x14ac:dyDescent="0.25">
      <c r="C69" s="82"/>
      <c r="D69" s="82"/>
      <c r="E69" s="82"/>
      <c r="F69" s="82"/>
      <c r="G69" s="82"/>
      <c r="H69" s="82"/>
      <c r="I69" s="82"/>
      <c r="J69" s="82"/>
      <c r="K69" s="82"/>
      <c r="L69" s="82"/>
      <c r="M69" s="82"/>
      <c r="N69" s="82"/>
      <c r="O69" s="82"/>
      <c r="P69" s="82"/>
      <c r="Q69" s="82"/>
      <c r="R69" s="82"/>
      <c r="S69" s="82"/>
      <c r="T69" s="82"/>
      <c r="U69" s="82"/>
    </row>
    <row r="70" spans="3:21" ht="15" customHeight="1" x14ac:dyDescent="0.25">
      <c r="C70" s="82"/>
      <c r="D70" s="82"/>
      <c r="E70" s="82"/>
      <c r="F70" s="82"/>
      <c r="G70" s="82"/>
      <c r="H70" s="82"/>
      <c r="I70" s="82"/>
      <c r="J70" s="82"/>
      <c r="K70" s="82"/>
      <c r="L70" s="82"/>
      <c r="M70" s="82"/>
      <c r="N70" s="82"/>
      <c r="O70" s="82"/>
      <c r="P70" s="82"/>
      <c r="Q70" s="82"/>
      <c r="R70" s="82"/>
      <c r="S70" s="82"/>
      <c r="T70" s="82"/>
      <c r="U70" s="82"/>
    </row>
    <row r="71" spans="3:21" ht="15" customHeight="1" x14ac:dyDescent="0.25">
      <c r="C71" s="82"/>
      <c r="D71" s="82"/>
      <c r="E71" s="82"/>
      <c r="F71" s="82"/>
      <c r="G71" s="82"/>
      <c r="H71" s="82"/>
      <c r="I71" s="82"/>
      <c r="J71" s="82"/>
      <c r="K71" s="82"/>
      <c r="L71" s="82"/>
      <c r="M71" s="82"/>
      <c r="N71" s="82"/>
      <c r="O71" s="82"/>
      <c r="P71" s="82"/>
      <c r="Q71" s="82"/>
      <c r="R71" s="82"/>
      <c r="S71" s="82"/>
      <c r="T71" s="82"/>
      <c r="U71" s="82"/>
    </row>
    <row r="72" spans="3:21" ht="15" customHeight="1" x14ac:dyDescent="0.25">
      <c r="C72" s="82"/>
      <c r="D72" s="82"/>
      <c r="E72" s="82"/>
      <c r="F72" s="82"/>
      <c r="G72" s="82"/>
      <c r="H72" s="82"/>
      <c r="I72" s="82"/>
      <c r="J72" s="82"/>
      <c r="K72" s="82"/>
      <c r="L72" s="82"/>
      <c r="M72" s="82"/>
      <c r="N72" s="82"/>
      <c r="O72" s="82"/>
      <c r="P72" s="82"/>
      <c r="Q72" s="82"/>
      <c r="R72" s="82"/>
      <c r="S72" s="82"/>
      <c r="T72" s="82"/>
      <c r="U72" s="82"/>
    </row>
    <row r="73" spans="3:21" ht="15" customHeight="1" x14ac:dyDescent="0.25">
      <c r="C73" s="82"/>
      <c r="D73" s="82"/>
      <c r="E73" s="82"/>
      <c r="F73" s="82"/>
      <c r="G73" s="82"/>
      <c r="H73" s="82"/>
      <c r="I73" s="82"/>
      <c r="J73" s="82"/>
      <c r="K73" s="82"/>
      <c r="L73" s="82"/>
      <c r="M73" s="82"/>
      <c r="N73" s="82"/>
      <c r="O73" s="82"/>
      <c r="P73" s="82"/>
      <c r="Q73" s="82"/>
      <c r="R73" s="82"/>
      <c r="S73" s="82"/>
      <c r="T73" s="82"/>
      <c r="U73" s="82"/>
    </row>
    <row r="74" spans="3:21" ht="15" customHeight="1" x14ac:dyDescent="0.25">
      <c r="C74" s="82"/>
      <c r="D74" s="82"/>
      <c r="E74" s="82"/>
      <c r="F74" s="82"/>
      <c r="G74" s="82"/>
      <c r="H74" s="82"/>
      <c r="I74" s="82"/>
      <c r="J74" s="82"/>
      <c r="K74" s="82"/>
      <c r="L74" s="82"/>
      <c r="M74" s="82"/>
      <c r="N74" s="82"/>
      <c r="O74" s="82"/>
      <c r="P74" s="82"/>
      <c r="Q74" s="82"/>
      <c r="R74" s="82"/>
      <c r="S74" s="82"/>
      <c r="T74" s="82"/>
      <c r="U74" s="82"/>
    </row>
    <row r="75" spans="3:21" ht="15" customHeight="1" x14ac:dyDescent="0.25">
      <c r="C75" s="82"/>
      <c r="D75" s="82"/>
      <c r="E75" s="82"/>
      <c r="F75" s="82"/>
      <c r="G75" s="82"/>
      <c r="H75" s="82"/>
      <c r="I75" s="82"/>
      <c r="J75" s="82"/>
      <c r="K75" s="82"/>
      <c r="L75" s="82"/>
      <c r="M75" s="82"/>
      <c r="N75" s="82"/>
      <c r="O75" s="82"/>
      <c r="P75" s="82"/>
      <c r="Q75" s="82"/>
      <c r="R75" s="82"/>
      <c r="S75" s="82"/>
      <c r="T75" s="82"/>
      <c r="U75" s="82"/>
    </row>
    <row r="76" spans="3:21" ht="15" customHeight="1" x14ac:dyDescent="0.25">
      <c r="C76" s="82"/>
      <c r="D76" s="82"/>
      <c r="E76" s="82"/>
      <c r="F76" s="82"/>
      <c r="G76" s="82"/>
      <c r="H76" s="82"/>
      <c r="I76" s="82"/>
      <c r="J76" s="82"/>
      <c r="K76" s="82"/>
      <c r="L76" s="82"/>
      <c r="M76" s="82"/>
      <c r="N76" s="82"/>
      <c r="O76" s="82"/>
      <c r="P76" s="82"/>
      <c r="Q76" s="82"/>
      <c r="R76" s="82"/>
      <c r="S76" s="82"/>
      <c r="T76" s="82"/>
      <c r="U76" s="82"/>
    </row>
    <row r="77" spans="3:21" ht="15" customHeight="1" x14ac:dyDescent="0.25">
      <c r="C77" s="82"/>
      <c r="D77" s="82"/>
      <c r="E77" s="82"/>
      <c r="F77" s="82"/>
      <c r="G77" s="82"/>
      <c r="H77" s="82"/>
      <c r="I77" s="82"/>
      <c r="J77" s="82"/>
      <c r="K77" s="82"/>
      <c r="L77" s="82"/>
      <c r="M77" s="82"/>
      <c r="N77" s="82"/>
      <c r="O77" s="82"/>
      <c r="P77" s="82"/>
      <c r="Q77" s="82"/>
      <c r="R77" s="82"/>
      <c r="S77" s="82"/>
      <c r="T77" s="82"/>
      <c r="U77" s="82"/>
    </row>
    <row r="78" spans="3:21" ht="15" customHeight="1" x14ac:dyDescent="0.25">
      <c r="C78" s="82"/>
      <c r="D78" s="82"/>
      <c r="E78" s="82"/>
      <c r="F78" s="82"/>
      <c r="G78" s="82"/>
      <c r="H78" s="82"/>
      <c r="I78" s="82"/>
      <c r="J78" s="82"/>
      <c r="K78" s="82"/>
      <c r="L78" s="82"/>
      <c r="M78" s="82"/>
      <c r="N78" s="82"/>
      <c r="O78" s="82"/>
      <c r="P78" s="82"/>
      <c r="Q78" s="82"/>
      <c r="R78" s="82"/>
      <c r="S78" s="82"/>
      <c r="T78" s="82"/>
      <c r="U78" s="82"/>
    </row>
    <row r="79" spans="3:21" ht="15" customHeight="1" x14ac:dyDescent="0.25">
      <c r="C79" s="82"/>
      <c r="D79" s="82"/>
      <c r="E79" s="82"/>
      <c r="F79" s="82"/>
      <c r="G79" s="82"/>
      <c r="H79" s="82"/>
      <c r="I79" s="82"/>
      <c r="J79" s="82"/>
      <c r="K79" s="82"/>
      <c r="L79" s="82"/>
      <c r="M79" s="82"/>
      <c r="N79" s="82"/>
      <c r="O79" s="82"/>
      <c r="P79" s="82"/>
      <c r="Q79" s="82"/>
      <c r="R79" s="82"/>
      <c r="S79" s="82"/>
      <c r="T79" s="82"/>
      <c r="U79" s="82"/>
    </row>
    <row r="80" spans="3:21" ht="15" customHeight="1" x14ac:dyDescent="0.25">
      <c r="C80" s="82"/>
      <c r="D80" s="82"/>
      <c r="E80" s="82"/>
      <c r="F80" s="82"/>
      <c r="G80" s="82"/>
      <c r="H80" s="82"/>
      <c r="I80" s="82"/>
      <c r="J80" s="82"/>
      <c r="K80" s="82"/>
      <c r="L80" s="82"/>
      <c r="M80" s="82"/>
      <c r="N80" s="82"/>
      <c r="O80" s="82"/>
      <c r="P80" s="82"/>
      <c r="Q80" s="82"/>
      <c r="R80" s="82"/>
      <c r="S80" s="82"/>
      <c r="T80" s="82"/>
      <c r="U80" s="82"/>
    </row>
    <row r="81" spans="3:21" ht="15" customHeight="1" x14ac:dyDescent="0.25">
      <c r="C81" s="82"/>
      <c r="D81" s="82"/>
      <c r="E81" s="82"/>
      <c r="F81" s="82"/>
      <c r="G81" s="82"/>
      <c r="H81" s="82"/>
      <c r="I81" s="82"/>
      <c r="J81" s="82"/>
      <c r="K81" s="82"/>
      <c r="L81" s="82"/>
      <c r="M81" s="82"/>
      <c r="N81" s="82"/>
      <c r="O81" s="82"/>
      <c r="P81" s="82"/>
      <c r="Q81" s="82"/>
      <c r="R81" s="82"/>
      <c r="S81" s="82"/>
      <c r="T81" s="82"/>
      <c r="U81" s="82"/>
    </row>
    <row r="82" spans="3:21" ht="15" customHeight="1" x14ac:dyDescent="0.25">
      <c r="C82" s="82"/>
      <c r="D82" s="82"/>
      <c r="E82" s="82"/>
      <c r="F82" s="82"/>
      <c r="G82" s="82"/>
      <c r="H82" s="82"/>
      <c r="I82" s="82"/>
      <c r="J82" s="82"/>
      <c r="K82" s="82"/>
      <c r="L82" s="82"/>
      <c r="M82" s="82"/>
      <c r="N82" s="82"/>
      <c r="O82" s="82"/>
      <c r="P82" s="82"/>
      <c r="Q82" s="82"/>
      <c r="R82" s="82"/>
      <c r="S82" s="82"/>
      <c r="T82" s="82"/>
      <c r="U82" s="82"/>
    </row>
    <row r="83" spans="3:21" ht="15" customHeight="1" x14ac:dyDescent="0.25">
      <c r="C83" s="82"/>
      <c r="D83" s="82"/>
      <c r="E83" s="82"/>
      <c r="F83" s="82"/>
      <c r="G83" s="82"/>
      <c r="H83" s="82"/>
      <c r="I83" s="82"/>
      <c r="J83" s="82"/>
      <c r="K83" s="82"/>
      <c r="L83" s="82"/>
      <c r="M83" s="82"/>
      <c r="N83" s="82"/>
      <c r="O83" s="82"/>
      <c r="P83" s="82"/>
      <c r="Q83" s="82"/>
      <c r="R83" s="82"/>
      <c r="S83" s="82"/>
      <c r="T83" s="82"/>
      <c r="U83" s="82"/>
    </row>
    <row r="84" spans="3:21" ht="15" customHeight="1" x14ac:dyDescent="0.25">
      <c r="C84" s="82"/>
      <c r="D84" s="82"/>
      <c r="E84" s="82"/>
      <c r="F84" s="82"/>
      <c r="G84" s="82"/>
      <c r="H84" s="82"/>
      <c r="I84" s="82"/>
      <c r="J84" s="82"/>
      <c r="K84" s="82"/>
      <c r="L84" s="82"/>
      <c r="M84" s="82"/>
      <c r="N84" s="82"/>
      <c r="O84" s="82"/>
      <c r="P84" s="82"/>
      <c r="Q84" s="82"/>
      <c r="R84" s="82"/>
      <c r="S84" s="82"/>
      <c r="T84" s="82"/>
      <c r="U84" s="82"/>
    </row>
    <row r="85" spans="3:21" ht="15" customHeight="1" x14ac:dyDescent="0.25">
      <c r="C85" s="82"/>
      <c r="D85" s="82"/>
      <c r="E85" s="82"/>
      <c r="F85" s="82"/>
      <c r="G85" s="82"/>
      <c r="H85" s="82"/>
      <c r="I85" s="82"/>
      <c r="J85" s="82"/>
      <c r="K85" s="82"/>
      <c r="L85" s="82"/>
      <c r="M85" s="82"/>
      <c r="N85" s="82"/>
      <c r="O85" s="82"/>
      <c r="P85" s="82"/>
      <c r="Q85" s="82"/>
      <c r="R85" s="82"/>
      <c r="S85" s="82"/>
      <c r="T85" s="82"/>
      <c r="U85" s="82"/>
    </row>
    <row r="86" spans="3:21" ht="15" customHeight="1" x14ac:dyDescent="0.25">
      <c r="C86" s="82"/>
      <c r="D86" s="82"/>
      <c r="E86" s="82"/>
      <c r="F86" s="82"/>
      <c r="G86" s="82"/>
      <c r="H86" s="82"/>
      <c r="I86" s="82"/>
      <c r="J86" s="82"/>
      <c r="K86" s="82"/>
      <c r="L86" s="82"/>
      <c r="M86" s="82"/>
      <c r="N86" s="82"/>
      <c r="O86" s="82"/>
      <c r="P86" s="82"/>
      <c r="Q86" s="82"/>
      <c r="R86" s="82"/>
      <c r="S86" s="82"/>
      <c r="T86" s="82"/>
      <c r="U86" s="82"/>
    </row>
    <row r="87" spans="3:21" ht="15" customHeight="1" x14ac:dyDescent="0.25">
      <c r="C87" s="82"/>
      <c r="D87" s="82"/>
      <c r="E87" s="82"/>
      <c r="F87" s="82"/>
      <c r="G87" s="82"/>
      <c r="H87" s="82"/>
      <c r="I87" s="82"/>
      <c r="J87" s="82"/>
      <c r="K87" s="82"/>
      <c r="L87" s="82"/>
      <c r="M87" s="82"/>
      <c r="N87" s="82"/>
      <c r="O87" s="82"/>
      <c r="P87" s="82"/>
      <c r="Q87" s="82"/>
      <c r="R87" s="82"/>
      <c r="S87" s="82"/>
      <c r="T87" s="82"/>
      <c r="U87" s="82"/>
    </row>
    <row r="88" spans="3:21" ht="15" customHeight="1" x14ac:dyDescent="0.25">
      <c r="C88" s="82"/>
      <c r="D88" s="82"/>
      <c r="E88" s="82"/>
      <c r="F88" s="82"/>
      <c r="G88" s="82"/>
      <c r="H88" s="82"/>
      <c r="I88" s="82"/>
      <c r="J88" s="82"/>
      <c r="K88" s="82"/>
      <c r="L88" s="82"/>
      <c r="M88" s="82"/>
      <c r="N88" s="82"/>
      <c r="O88" s="82"/>
      <c r="P88" s="82"/>
      <c r="Q88" s="82"/>
      <c r="R88" s="82"/>
      <c r="S88" s="82"/>
      <c r="T88" s="82"/>
      <c r="U88" s="82"/>
    </row>
    <row r="89" spans="3:21" ht="15" customHeight="1" x14ac:dyDescent="0.25">
      <c r="C89" s="82"/>
      <c r="D89" s="82"/>
      <c r="E89" s="82"/>
      <c r="F89" s="82"/>
      <c r="G89" s="82"/>
      <c r="H89" s="82"/>
      <c r="I89" s="82"/>
      <c r="J89" s="82"/>
      <c r="K89" s="82"/>
      <c r="L89" s="82"/>
      <c r="M89" s="82"/>
      <c r="N89" s="82"/>
      <c r="O89" s="82"/>
      <c r="P89" s="82"/>
      <c r="Q89" s="82"/>
      <c r="R89" s="82"/>
      <c r="S89" s="82"/>
      <c r="T89" s="82"/>
      <c r="U89" s="82"/>
    </row>
    <row r="90" spans="3:21" ht="15" customHeight="1" x14ac:dyDescent="0.25">
      <c r="C90" s="82"/>
      <c r="D90" s="82"/>
      <c r="E90" s="82"/>
      <c r="F90" s="82"/>
      <c r="G90" s="82"/>
      <c r="H90" s="82"/>
      <c r="I90" s="82"/>
      <c r="J90" s="82"/>
      <c r="K90" s="82"/>
      <c r="L90" s="82"/>
      <c r="M90" s="82"/>
      <c r="N90" s="82"/>
      <c r="O90" s="82"/>
      <c r="P90" s="82"/>
      <c r="Q90" s="82"/>
      <c r="R90" s="82"/>
      <c r="S90" s="82"/>
      <c r="T90" s="82"/>
      <c r="U90" s="82"/>
    </row>
    <row r="91" spans="3:21" ht="15" customHeight="1" x14ac:dyDescent="0.25">
      <c r="C91" s="82"/>
      <c r="D91" s="82"/>
      <c r="E91" s="82"/>
      <c r="F91" s="82"/>
      <c r="G91" s="82"/>
      <c r="H91" s="82"/>
      <c r="I91" s="82"/>
      <c r="J91" s="82"/>
      <c r="K91" s="82"/>
      <c r="L91" s="82"/>
      <c r="M91" s="82"/>
      <c r="N91" s="82"/>
      <c r="O91" s="82"/>
      <c r="P91" s="82"/>
      <c r="Q91" s="82"/>
      <c r="R91" s="82"/>
      <c r="S91" s="82"/>
      <c r="T91" s="82"/>
      <c r="U91" s="82"/>
    </row>
    <row r="92" spans="3:21" ht="15" customHeight="1" x14ac:dyDescent="0.25">
      <c r="C92" s="82"/>
      <c r="D92" s="82"/>
      <c r="E92" s="82"/>
      <c r="F92" s="82"/>
      <c r="G92" s="82"/>
      <c r="H92" s="82"/>
      <c r="I92" s="82"/>
      <c r="J92" s="82"/>
      <c r="K92" s="82"/>
      <c r="L92" s="82"/>
      <c r="M92" s="82"/>
      <c r="N92" s="82"/>
      <c r="O92" s="82"/>
      <c r="P92" s="82"/>
      <c r="Q92" s="82"/>
      <c r="R92" s="82"/>
      <c r="S92" s="82"/>
      <c r="T92" s="82"/>
      <c r="U92" s="82"/>
    </row>
    <row r="93" spans="3:21" ht="15" customHeight="1" x14ac:dyDescent="0.25">
      <c r="C93" s="82"/>
      <c r="D93" s="82"/>
      <c r="E93" s="82"/>
      <c r="F93" s="82"/>
      <c r="G93" s="82"/>
      <c r="H93" s="82"/>
      <c r="I93" s="82"/>
      <c r="J93" s="82"/>
      <c r="K93" s="82"/>
      <c r="L93" s="82"/>
      <c r="M93" s="82"/>
      <c r="N93" s="82"/>
      <c r="O93" s="82"/>
      <c r="P93" s="82"/>
      <c r="Q93" s="82"/>
      <c r="R93" s="82"/>
      <c r="S93" s="82"/>
      <c r="T93" s="82"/>
      <c r="U93" s="82"/>
    </row>
    <row r="94" spans="3:21" ht="15" customHeight="1" x14ac:dyDescent="0.25">
      <c r="C94" s="82"/>
      <c r="D94" s="82"/>
      <c r="E94" s="82"/>
      <c r="F94" s="82"/>
      <c r="G94" s="82"/>
      <c r="H94" s="82"/>
      <c r="I94" s="82"/>
      <c r="J94" s="82"/>
      <c r="K94" s="82"/>
      <c r="L94" s="82"/>
      <c r="M94" s="82"/>
      <c r="N94" s="82"/>
      <c r="O94" s="82"/>
      <c r="P94" s="82"/>
      <c r="Q94" s="82"/>
      <c r="R94" s="82"/>
      <c r="S94" s="82"/>
      <c r="T94" s="82"/>
      <c r="U94" s="82"/>
    </row>
    <row r="95" spans="3:21" ht="15" customHeight="1" x14ac:dyDescent="0.25">
      <c r="C95" s="82"/>
      <c r="D95" s="82"/>
      <c r="E95" s="82"/>
      <c r="F95" s="82"/>
      <c r="G95" s="82"/>
      <c r="H95" s="82"/>
      <c r="I95" s="82"/>
      <c r="J95" s="82"/>
      <c r="K95" s="82"/>
      <c r="L95" s="82"/>
      <c r="M95" s="82"/>
      <c r="N95" s="82"/>
      <c r="O95" s="82"/>
      <c r="P95" s="82"/>
      <c r="Q95" s="82"/>
      <c r="R95" s="82"/>
      <c r="S95" s="82"/>
      <c r="T95" s="82"/>
      <c r="U95" s="82"/>
    </row>
    <row r="96" spans="3:21" ht="15" customHeight="1" x14ac:dyDescent="0.25">
      <c r="C96" s="82"/>
      <c r="D96" s="82"/>
      <c r="E96" s="82"/>
      <c r="F96" s="82"/>
      <c r="G96" s="82"/>
      <c r="H96" s="82"/>
      <c r="I96" s="82"/>
      <c r="J96" s="82"/>
      <c r="K96" s="82"/>
      <c r="L96" s="82"/>
      <c r="M96" s="82"/>
      <c r="N96" s="82"/>
      <c r="O96" s="82"/>
      <c r="P96" s="82"/>
      <c r="Q96" s="82"/>
      <c r="R96" s="82"/>
      <c r="S96" s="82"/>
      <c r="T96" s="82"/>
      <c r="U96" s="82"/>
    </row>
    <row r="97" spans="3:21" ht="15" customHeight="1" x14ac:dyDescent="0.25">
      <c r="C97" s="82"/>
      <c r="D97" s="82"/>
      <c r="E97" s="82"/>
      <c r="F97" s="82"/>
      <c r="G97" s="82"/>
      <c r="H97" s="82"/>
      <c r="I97" s="82"/>
      <c r="J97" s="82"/>
      <c r="K97" s="82"/>
      <c r="L97" s="82"/>
      <c r="M97" s="82"/>
      <c r="N97" s="82"/>
      <c r="O97" s="82"/>
      <c r="P97" s="82"/>
      <c r="Q97" s="82"/>
      <c r="R97" s="82"/>
      <c r="S97" s="82"/>
      <c r="T97" s="82"/>
      <c r="U97" s="82"/>
    </row>
    <row r="98" spans="3:21" ht="15" customHeight="1" x14ac:dyDescent="0.25">
      <c r="C98" s="82"/>
      <c r="D98" s="82"/>
      <c r="E98" s="82"/>
      <c r="F98" s="82"/>
      <c r="G98" s="82"/>
      <c r="H98" s="82"/>
      <c r="I98" s="82"/>
      <c r="J98" s="82"/>
      <c r="K98" s="82"/>
      <c r="L98" s="82"/>
      <c r="M98" s="82"/>
      <c r="N98" s="82"/>
      <c r="O98" s="82"/>
      <c r="P98" s="82"/>
      <c r="Q98" s="82"/>
      <c r="R98" s="82"/>
      <c r="S98" s="82"/>
      <c r="T98" s="82"/>
      <c r="U98" s="82"/>
    </row>
    <row r="99" spans="3:21" ht="15" customHeight="1" x14ac:dyDescent="0.25">
      <c r="C99" s="82"/>
      <c r="D99" s="82"/>
      <c r="E99" s="82"/>
      <c r="F99" s="82"/>
      <c r="G99" s="82"/>
      <c r="H99" s="82"/>
      <c r="I99" s="82"/>
      <c r="J99" s="82"/>
      <c r="K99" s="82"/>
      <c r="L99" s="82"/>
      <c r="M99" s="82"/>
      <c r="N99" s="82"/>
      <c r="O99" s="82"/>
      <c r="P99" s="82"/>
      <c r="Q99" s="82"/>
      <c r="R99" s="82"/>
      <c r="S99" s="82"/>
      <c r="T99" s="82"/>
      <c r="U99" s="82"/>
    </row>
    <row r="100" spans="3:21" ht="15" customHeight="1" x14ac:dyDescent="0.25">
      <c r="C100" s="82"/>
      <c r="D100" s="82"/>
      <c r="E100" s="82"/>
      <c r="F100" s="82"/>
      <c r="G100" s="82"/>
      <c r="H100" s="82"/>
      <c r="I100" s="82"/>
      <c r="J100" s="82"/>
      <c r="K100" s="82"/>
      <c r="L100" s="82"/>
      <c r="M100" s="82"/>
      <c r="N100" s="82"/>
      <c r="O100" s="82"/>
      <c r="P100" s="82"/>
      <c r="Q100" s="82"/>
      <c r="R100" s="82"/>
      <c r="S100" s="82"/>
      <c r="T100" s="82"/>
      <c r="U100" s="82"/>
    </row>
    <row r="101" spans="3:21" ht="15" customHeight="1" x14ac:dyDescent="0.25">
      <c r="C101" s="82"/>
      <c r="D101" s="82"/>
      <c r="E101" s="82"/>
      <c r="F101" s="82"/>
      <c r="G101" s="82"/>
      <c r="H101" s="82"/>
      <c r="I101" s="82"/>
      <c r="J101" s="82"/>
      <c r="K101" s="82"/>
      <c r="L101" s="82"/>
      <c r="M101" s="82"/>
      <c r="N101" s="82"/>
      <c r="O101" s="82"/>
      <c r="P101" s="82"/>
      <c r="Q101" s="82"/>
      <c r="R101" s="82"/>
      <c r="S101" s="82"/>
      <c r="T101" s="82"/>
      <c r="U101" s="82"/>
    </row>
    <row r="102" spans="3:21" ht="15" customHeight="1" x14ac:dyDescent="0.25">
      <c r="C102" s="82"/>
      <c r="D102" s="82"/>
      <c r="E102" s="82"/>
      <c r="F102" s="82"/>
      <c r="G102" s="82"/>
      <c r="H102" s="82"/>
      <c r="I102" s="82"/>
      <c r="J102" s="82"/>
      <c r="K102" s="82"/>
      <c r="L102" s="82"/>
      <c r="M102" s="82"/>
      <c r="N102" s="82"/>
      <c r="O102" s="82"/>
      <c r="P102" s="82"/>
      <c r="Q102" s="82"/>
      <c r="R102" s="82"/>
      <c r="S102" s="82"/>
      <c r="T102" s="82"/>
      <c r="U102" s="82"/>
    </row>
    <row r="103" spans="3:21" ht="15" customHeight="1" x14ac:dyDescent="0.25">
      <c r="C103" s="82"/>
      <c r="D103" s="82"/>
      <c r="E103" s="82"/>
      <c r="F103" s="82"/>
      <c r="G103" s="82"/>
      <c r="H103" s="82"/>
      <c r="I103" s="82"/>
      <c r="J103" s="82"/>
      <c r="K103" s="82"/>
      <c r="L103" s="82"/>
      <c r="M103" s="82"/>
      <c r="N103" s="82"/>
      <c r="O103" s="82"/>
      <c r="P103" s="82"/>
      <c r="Q103" s="82"/>
      <c r="R103" s="82"/>
      <c r="S103" s="82"/>
      <c r="T103" s="82"/>
      <c r="U103" s="82"/>
    </row>
    <row r="104" spans="3:21" ht="15" customHeight="1" x14ac:dyDescent="0.25">
      <c r="C104" s="82"/>
      <c r="D104" s="82"/>
      <c r="E104" s="82"/>
      <c r="F104" s="82"/>
      <c r="G104" s="82"/>
      <c r="H104" s="82"/>
      <c r="I104" s="82"/>
      <c r="J104" s="82"/>
      <c r="K104" s="82"/>
      <c r="L104" s="82"/>
      <c r="M104" s="82"/>
      <c r="N104" s="82"/>
      <c r="O104" s="82"/>
      <c r="P104" s="82"/>
      <c r="Q104" s="82"/>
      <c r="R104" s="82"/>
      <c r="S104" s="82"/>
      <c r="T104" s="82"/>
      <c r="U104" s="82"/>
    </row>
    <row r="105" spans="3:21" ht="15" customHeight="1" x14ac:dyDescent="0.25">
      <c r="C105" s="82"/>
      <c r="D105" s="82"/>
      <c r="E105" s="82"/>
      <c r="F105" s="82"/>
      <c r="G105" s="82"/>
      <c r="H105" s="82"/>
      <c r="I105" s="82"/>
      <c r="J105" s="82"/>
      <c r="K105" s="82"/>
      <c r="L105" s="82"/>
      <c r="M105" s="82"/>
      <c r="N105" s="82"/>
      <c r="O105" s="82"/>
      <c r="P105" s="82"/>
      <c r="Q105" s="82"/>
      <c r="R105" s="82"/>
      <c r="S105" s="82"/>
      <c r="T105" s="82"/>
      <c r="U105" s="82"/>
    </row>
    <row r="106" spans="3:21" ht="15" customHeight="1" x14ac:dyDescent="0.25">
      <c r="C106" s="49"/>
      <c r="D106" s="49"/>
      <c r="E106" s="49"/>
      <c r="F106" s="49"/>
      <c r="G106" s="49"/>
      <c r="H106" s="49"/>
      <c r="I106" s="49"/>
      <c r="J106" s="49"/>
      <c r="K106" s="49"/>
      <c r="L106" s="49"/>
      <c r="M106" s="49"/>
      <c r="N106" s="49"/>
      <c r="O106" s="49"/>
      <c r="P106" s="49"/>
      <c r="Q106" s="49"/>
      <c r="R106" s="49"/>
      <c r="S106" s="49"/>
      <c r="T106" s="49"/>
      <c r="U106" s="49"/>
    </row>
    <row r="107" spans="3:21" ht="15" customHeight="1" x14ac:dyDescent="0.25">
      <c r="C107" s="49"/>
      <c r="D107" s="49"/>
      <c r="E107" s="49"/>
      <c r="F107" s="49"/>
      <c r="G107" s="49"/>
      <c r="H107" s="49"/>
      <c r="I107" s="49"/>
      <c r="J107" s="49"/>
      <c r="K107" s="49"/>
      <c r="L107" s="49"/>
      <c r="M107" s="49"/>
      <c r="N107" s="49"/>
      <c r="O107" s="49"/>
      <c r="P107" s="49"/>
      <c r="Q107" s="49"/>
      <c r="R107" s="49"/>
      <c r="S107" s="49"/>
      <c r="T107" s="49"/>
      <c r="U107" s="49"/>
    </row>
    <row r="108" spans="3:21" ht="15" customHeight="1" x14ac:dyDescent="0.25">
      <c r="C108" s="49"/>
      <c r="D108" s="49"/>
      <c r="E108" s="49"/>
      <c r="F108" s="49"/>
      <c r="G108" s="49"/>
      <c r="H108" s="49"/>
      <c r="I108" s="49"/>
      <c r="J108" s="49"/>
      <c r="K108" s="49"/>
      <c r="L108" s="49"/>
      <c r="M108" s="49"/>
      <c r="N108" s="49"/>
      <c r="O108" s="49"/>
      <c r="P108" s="49"/>
      <c r="Q108" s="49"/>
      <c r="R108" s="49"/>
      <c r="S108" s="49"/>
      <c r="T108" s="49"/>
      <c r="U108" s="49"/>
    </row>
  </sheetData>
  <mergeCells count="1">
    <mergeCell ref="C3:U105"/>
  </mergeCells>
  <pageMargins left="0.7" right="0.7" top="0.75" bottom="0.75" header="0.3" footer="0.3"/>
  <pageSetup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BC29DF-AA2B-42F9-AEEC-BD3548129DD0}">
  <dimension ref="A2:G159"/>
  <sheetViews>
    <sheetView zoomScale="205" zoomScaleNormal="205" workbookViewId="0"/>
  </sheetViews>
  <sheetFormatPr defaultRowHeight="15" x14ac:dyDescent="0.25"/>
  <cols>
    <col min="1" max="1" width="8.85546875" customWidth="1"/>
    <col min="2" max="2" width="12.5703125" customWidth="1"/>
    <col min="3" max="3" width="11.42578125" customWidth="1"/>
    <col min="4" max="4" width="6.85546875" customWidth="1"/>
    <col min="5" max="8" width="9.42578125" customWidth="1"/>
  </cols>
  <sheetData>
    <row r="2" spans="2:6" ht="20.25" thickBot="1" x14ac:dyDescent="0.35">
      <c r="D2" s="10" t="s">
        <v>145</v>
      </c>
    </row>
    <row r="3" spans="2:6" ht="10.5" customHeight="1" thickTop="1" x14ac:dyDescent="0.25"/>
    <row r="5" spans="2:6" x14ac:dyDescent="0.25">
      <c r="C5" s="13" t="s">
        <v>111</v>
      </c>
    </row>
    <row r="6" spans="2:6" x14ac:dyDescent="0.25">
      <c r="C6" s="13" t="s">
        <v>112</v>
      </c>
    </row>
    <row r="7" spans="2:6" x14ac:dyDescent="0.25">
      <c r="C7" s="13" t="s">
        <v>73</v>
      </c>
    </row>
    <row r="8" spans="2:6" x14ac:dyDescent="0.25">
      <c r="C8" s="13" t="s">
        <v>111</v>
      </c>
    </row>
    <row r="9" spans="2:6" x14ac:dyDescent="0.25">
      <c r="C9" s="13" t="s">
        <v>113</v>
      </c>
    </row>
    <row r="10" spans="2:6" x14ac:dyDescent="0.25">
      <c r="C10" s="13" t="s">
        <v>111</v>
      </c>
    </row>
    <row r="11" spans="2:6" x14ac:dyDescent="0.25">
      <c r="C11" s="13" t="s">
        <v>114</v>
      </c>
    </row>
    <row r="12" spans="2:6" x14ac:dyDescent="0.25">
      <c r="C12" s="13" t="s">
        <v>112</v>
      </c>
    </row>
    <row r="13" spans="2:6" x14ac:dyDescent="0.25">
      <c r="C13" s="13" t="s">
        <v>113</v>
      </c>
    </row>
    <row r="14" spans="2:6" ht="15.75" thickBot="1" x14ac:dyDescent="0.3"/>
    <row r="15" spans="2:6" ht="16.5" thickBot="1" x14ac:dyDescent="0.3">
      <c r="B15" s="89" t="s">
        <v>116</v>
      </c>
      <c r="C15" s="90"/>
      <c r="D15" s="90"/>
      <c r="E15" s="37"/>
      <c r="F15" t="str">
        <f t="shared" ref="F15:F16" ca="1" si="0">_xlfn.IFNA(_xlfn.FORMULATEXT(E15),"")</f>
        <v/>
      </c>
    </row>
    <row r="16" spans="2:6" ht="16.5" thickBot="1" x14ac:dyDescent="0.3">
      <c r="B16" s="89" t="s">
        <v>117</v>
      </c>
      <c r="C16" s="90"/>
      <c r="D16" s="91"/>
      <c r="E16" s="37"/>
      <c r="F16" t="str">
        <f t="shared" ca="1" si="0"/>
        <v/>
      </c>
    </row>
    <row r="23" spans="1:7" x14ac:dyDescent="0.25">
      <c r="A23" t="s">
        <v>73</v>
      </c>
      <c r="B23" t="s">
        <v>49</v>
      </c>
      <c r="C23" t="s">
        <v>74</v>
      </c>
    </row>
    <row r="24" spans="1:7" ht="15.75" thickBot="1" x14ac:dyDescent="0.3">
      <c r="A24" s="50">
        <v>45666</v>
      </c>
      <c r="B24" s="13" t="s">
        <v>98</v>
      </c>
      <c r="C24" s="21">
        <v>6956</v>
      </c>
      <c r="F24" s="39" t="s">
        <v>236</v>
      </c>
    </row>
    <row r="25" spans="1:7" ht="16.5" thickBot="1" x14ac:dyDescent="0.3">
      <c r="A25" s="50">
        <v>45819</v>
      </c>
      <c r="B25" s="13" t="s">
        <v>99</v>
      </c>
      <c r="C25" s="21">
        <v>3679</v>
      </c>
      <c r="E25" t="s">
        <v>176</v>
      </c>
      <c r="F25" s="37"/>
      <c r="G25" t="str">
        <f t="shared" ref="G25:G26" ca="1" si="1">_xlfn.IFNA(_xlfn.FORMULATEXT(F25),"")</f>
        <v/>
      </c>
    </row>
    <row r="26" spans="1:7" ht="16.5" thickBot="1" x14ac:dyDescent="0.3">
      <c r="A26" s="50">
        <v>45950</v>
      </c>
      <c r="B26" s="13" t="s">
        <v>100</v>
      </c>
      <c r="C26" s="21">
        <v>9531</v>
      </c>
      <c r="E26" s="19">
        <v>5000</v>
      </c>
      <c r="F26" s="37"/>
      <c r="G26" t="str">
        <f t="shared" ca="1" si="1"/>
        <v/>
      </c>
    </row>
    <row r="27" spans="1:7" x14ac:dyDescent="0.25">
      <c r="A27" s="50">
        <v>45698</v>
      </c>
      <c r="B27" s="13" t="s">
        <v>101</v>
      </c>
      <c r="C27" s="21">
        <v>7834</v>
      </c>
    </row>
    <row r="28" spans="1:7" ht="15.75" thickBot="1" x14ac:dyDescent="0.3">
      <c r="A28" s="50">
        <v>45876</v>
      </c>
      <c r="B28" s="13" t="s">
        <v>100</v>
      </c>
      <c r="C28" s="21">
        <v>5296</v>
      </c>
      <c r="F28" s="39" t="s">
        <v>237</v>
      </c>
    </row>
    <row r="29" spans="1:7" ht="16.5" thickBot="1" x14ac:dyDescent="0.3">
      <c r="A29" s="50">
        <v>45673</v>
      </c>
      <c r="B29" s="13" t="s">
        <v>101</v>
      </c>
      <c r="C29" s="21">
        <v>5700</v>
      </c>
      <c r="E29" t="s">
        <v>176</v>
      </c>
      <c r="F29" s="37"/>
      <c r="G29" t="str">
        <f t="shared" ref="G29:G30" ca="1" si="2">_xlfn.IFNA(_xlfn.FORMULATEXT(F29),"")</f>
        <v/>
      </c>
    </row>
    <row r="30" spans="1:7" ht="16.5" thickBot="1" x14ac:dyDescent="0.3">
      <c r="A30" s="50">
        <v>45896</v>
      </c>
      <c r="B30" s="13" t="s">
        <v>104</v>
      </c>
      <c r="C30" s="21">
        <v>9861</v>
      </c>
      <c r="E30" s="19" t="s">
        <v>101</v>
      </c>
      <c r="F30" s="37"/>
      <c r="G30" t="str">
        <f t="shared" ca="1" si="2"/>
        <v/>
      </c>
    </row>
    <row r="31" spans="1:7" x14ac:dyDescent="0.25">
      <c r="A31" s="50">
        <v>45613</v>
      </c>
      <c r="B31" s="13" t="s">
        <v>101</v>
      </c>
      <c r="C31" s="21">
        <v>4072</v>
      </c>
    </row>
    <row r="32" spans="1:7" x14ac:dyDescent="0.25">
      <c r="A32" s="50">
        <v>45730</v>
      </c>
      <c r="B32" s="13" t="s">
        <v>106</v>
      </c>
      <c r="C32" s="21">
        <v>2634</v>
      </c>
      <c r="F32" s="16" t="s">
        <v>118</v>
      </c>
    </row>
    <row r="33" spans="1:7" ht="15.75" thickBot="1" x14ac:dyDescent="0.3">
      <c r="A33" s="50">
        <v>45898</v>
      </c>
      <c r="B33" s="13" t="s">
        <v>98</v>
      </c>
      <c r="C33" s="21">
        <v>4459</v>
      </c>
      <c r="F33" s="39" t="s">
        <v>239</v>
      </c>
    </row>
    <row r="34" spans="1:7" ht="16.5" thickBot="1" x14ac:dyDescent="0.3">
      <c r="A34" s="50">
        <v>45894</v>
      </c>
      <c r="B34" s="13" t="s">
        <v>99</v>
      </c>
      <c r="C34" s="21">
        <v>3482</v>
      </c>
      <c r="E34" t="s">
        <v>176</v>
      </c>
      <c r="F34" s="37"/>
      <c r="G34" t="str">
        <f t="shared" ref="G34" ca="1" si="3">_xlfn.IFNA(_xlfn.FORMULATEXT(F34),"")</f>
        <v/>
      </c>
    </row>
    <row r="35" spans="1:7" x14ac:dyDescent="0.25">
      <c r="A35" s="50">
        <v>45757</v>
      </c>
      <c r="B35" s="13" t="s">
        <v>100</v>
      </c>
      <c r="C35" s="21">
        <v>4662</v>
      </c>
    </row>
    <row r="36" spans="1:7" ht="15.75" thickBot="1" x14ac:dyDescent="0.3">
      <c r="A36" s="50">
        <v>45562</v>
      </c>
      <c r="B36" s="13" t="s">
        <v>101</v>
      </c>
      <c r="C36" s="21">
        <v>9524</v>
      </c>
      <c r="E36" s="54" t="s">
        <v>101</v>
      </c>
      <c r="F36" s="55">
        <v>5000</v>
      </c>
    </row>
    <row r="37" spans="1:7" ht="16.5" thickBot="1" x14ac:dyDescent="0.3">
      <c r="A37" s="50">
        <v>45729</v>
      </c>
      <c r="B37" s="13" t="s">
        <v>100</v>
      </c>
      <c r="C37" s="21">
        <v>6958</v>
      </c>
      <c r="E37" s="60" t="s">
        <v>254</v>
      </c>
      <c r="F37" s="37"/>
      <c r="G37" t="str">
        <f t="shared" ref="G37" ca="1" si="4">_xlfn.IFNA(_xlfn.FORMULATEXT(F37),"")</f>
        <v/>
      </c>
    </row>
    <row r="38" spans="1:7" x14ac:dyDescent="0.25">
      <c r="A38" s="50">
        <v>45962</v>
      </c>
      <c r="B38" s="13" t="s">
        <v>101</v>
      </c>
      <c r="C38" s="21">
        <v>8657</v>
      </c>
    </row>
    <row r="39" spans="1:7" x14ac:dyDescent="0.25">
      <c r="A39" s="51">
        <v>45962</v>
      </c>
      <c r="B39" s="52" t="s">
        <v>238</v>
      </c>
      <c r="C39" s="53">
        <v>9500</v>
      </c>
    </row>
    <row r="48" spans="1:7" ht="18" thickBot="1" x14ac:dyDescent="0.35">
      <c r="D48" s="11" t="s">
        <v>158</v>
      </c>
    </row>
    <row r="49" spans="2:7" ht="16.5" thickTop="1" thickBot="1" x14ac:dyDescent="0.3"/>
    <row r="50" spans="2:7" ht="17.25" thickBot="1" x14ac:dyDescent="0.3">
      <c r="B50" s="46" t="s">
        <v>146</v>
      </c>
      <c r="E50" s="39" t="s">
        <v>244</v>
      </c>
    </row>
    <row r="51" spans="2:7" ht="15.75" thickBot="1" x14ac:dyDescent="0.3">
      <c r="B51" s="13" t="s">
        <v>147</v>
      </c>
      <c r="E51" s="16" t="s">
        <v>159</v>
      </c>
      <c r="F51" s="16" t="s">
        <v>115</v>
      </c>
    </row>
    <row r="52" spans="2:7" ht="16.5" thickBot="1" x14ac:dyDescent="0.3">
      <c r="B52" s="13"/>
      <c r="E52" s="37"/>
      <c r="F52" s="37"/>
      <c r="G52" t="str">
        <f ca="1">_xlfn.IFNA(_xlfn.FORMULATEXT(F52),"")</f>
        <v/>
      </c>
    </row>
    <row r="53" spans="2:7" x14ac:dyDescent="0.25">
      <c r="B53" s="13" t="s">
        <v>148</v>
      </c>
    </row>
    <row r="54" spans="2:7" x14ac:dyDescent="0.25">
      <c r="B54" s="13" t="s">
        <v>149</v>
      </c>
      <c r="E54" s="39" t="s">
        <v>243</v>
      </c>
    </row>
    <row r="55" spans="2:7" ht="15.75" thickBot="1" x14ac:dyDescent="0.3">
      <c r="B55" s="13"/>
      <c r="E55" s="41" t="s">
        <v>160</v>
      </c>
      <c r="F55" s="16" t="s">
        <v>115</v>
      </c>
    </row>
    <row r="56" spans="2:7" ht="16.5" thickBot="1" x14ac:dyDescent="0.3">
      <c r="B56" s="13" t="s">
        <v>147</v>
      </c>
      <c r="E56" s="37"/>
      <c r="F56" s="37"/>
      <c r="G56" t="str">
        <f ca="1">_xlfn.IFNA(_xlfn.FORMULATEXT(F56),"")</f>
        <v/>
      </c>
    </row>
    <row r="65" spans="2:7" ht="18" thickBot="1" x14ac:dyDescent="0.35">
      <c r="D65" s="11" t="s">
        <v>119</v>
      </c>
    </row>
    <row r="66" spans="2:7" ht="15.75" thickTop="1" x14ac:dyDescent="0.25"/>
    <row r="67" spans="2:7" x14ac:dyDescent="0.25">
      <c r="B67" t="s">
        <v>120</v>
      </c>
      <c r="C67" t="s">
        <v>121</v>
      </c>
      <c r="E67" s="16" t="s">
        <v>139</v>
      </c>
    </row>
    <row r="68" spans="2:7" ht="15.75" thickBot="1" x14ac:dyDescent="0.3">
      <c r="B68" s="13" t="s">
        <v>127</v>
      </c>
      <c r="C68" s="13" t="s">
        <v>122</v>
      </c>
    </row>
    <row r="69" spans="2:7" ht="16.5" thickBot="1" x14ac:dyDescent="0.3">
      <c r="B69" s="13" t="s">
        <v>128</v>
      </c>
      <c r="C69" s="13" t="s">
        <v>122</v>
      </c>
      <c r="E69" t="s">
        <v>124</v>
      </c>
      <c r="F69" s="38"/>
      <c r="G69" t="str">
        <f t="shared" ref="G69:G71" ca="1" si="5">_xlfn.IFNA(_xlfn.FORMULATEXT(F69),"")</f>
        <v/>
      </c>
    </row>
    <row r="70" spans="2:7" ht="16.5" thickBot="1" x14ac:dyDescent="0.3">
      <c r="B70" s="13" t="s">
        <v>129</v>
      </c>
      <c r="C70" s="13" t="s">
        <v>123</v>
      </c>
      <c r="E70" t="s">
        <v>125</v>
      </c>
      <c r="F70" s="38"/>
      <c r="G70" t="str">
        <f t="shared" ca="1" si="5"/>
        <v/>
      </c>
    </row>
    <row r="71" spans="2:7" ht="16.5" thickBot="1" x14ac:dyDescent="0.3">
      <c r="B71" s="13" t="s">
        <v>130</v>
      </c>
      <c r="C71" s="13"/>
      <c r="E71" t="s">
        <v>126</v>
      </c>
      <c r="F71" s="38"/>
      <c r="G71" t="str">
        <f t="shared" ca="1" si="5"/>
        <v/>
      </c>
    </row>
    <row r="72" spans="2:7" x14ac:dyDescent="0.25">
      <c r="B72" s="13" t="s">
        <v>131</v>
      </c>
      <c r="C72" s="13" t="s">
        <v>123</v>
      </c>
    </row>
    <row r="73" spans="2:7" x14ac:dyDescent="0.25">
      <c r="B73" s="13" t="s">
        <v>132</v>
      </c>
      <c r="C73" s="13" t="s">
        <v>122</v>
      </c>
      <c r="E73" s="16" t="s">
        <v>140</v>
      </c>
    </row>
    <row r="74" spans="2:7" ht="15.75" thickBot="1" x14ac:dyDescent="0.3">
      <c r="B74" s="13" t="s">
        <v>133</v>
      </c>
      <c r="C74" s="13" t="s">
        <v>123</v>
      </c>
    </row>
    <row r="75" spans="2:7" ht="16.5" thickBot="1" x14ac:dyDescent="0.3">
      <c r="B75" s="13" t="s">
        <v>134</v>
      </c>
      <c r="C75" s="13"/>
      <c r="E75" t="s">
        <v>124</v>
      </c>
      <c r="F75" s="38"/>
      <c r="G75" t="str">
        <f t="shared" ref="G75:G76" ca="1" si="6">_xlfn.IFNA(_xlfn.FORMULATEXT(F75),"")</f>
        <v/>
      </c>
    </row>
    <row r="76" spans="2:7" ht="16.5" thickBot="1" x14ac:dyDescent="0.3">
      <c r="B76" s="13" t="s">
        <v>135</v>
      </c>
      <c r="C76" s="13" t="s">
        <v>123</v>
      </c>
      <c r="E76" t="s">
        <v>125</v>
      </c>
      <c r="F76" s="38"/>
      <c r="G76" t="str">
        <f t="shared" ca="1" si="6"/>
        <v/>
      </c>
    </row>
    <row r="77" spans="2:7" x14ac:dyDescent="0.25">
      <c r="B77" s="13" t="s">
        <v>136</v>
      </c>
      <c r="C77" s="13"/>
    </row>
    <row r="78" spans="2:7" x14ac:dyDescent="0.25">
      <c r="B78" s="13" t="s">
        <v>137</v>
      </c>
      <c r="C78" s="13" t="s">
        <v>123</v>
      </c>
    </row>
    <row r="79" spans="2:7" x14ac:dyDescent="0.25">
      <c r="B79" s="13" t="s">
        <v>138</v>
      </c>
      <c r="C79" s="13" t="s">
        <v>122</v>
      </c>
    </row>
    <row r="80" spans="2:7" x14ac:dyDescent="0.25">
      <c r="B80" s="13" t="s">
        <v>240</v>
      </c>
      <c r="C80" s="13" t="s">
        <v>122</v>
      </c>
    </row>
    <row r="81" spans="2:7" x14ac:dyDescent="0.25">
      <c r="B81" s="13" t="s">
        <v>241</v>
      </c>
      <c r="C81" s="13" t="s">
        <v>123</v>
      </c>
    </row>
    <row r="82" spans="2:7" x14ac:dyDescent="0.25">
      <c r="B82" s="52" t="s">
        <v>242</v>
      </c>
      <c r="C82" s="52" t="s">
        <v>123</v>
      </c>
    </row>
    <row r="86" spans="2:7" ht="18" thickBot="1" x14ac:dyDescent="0.35">
      <c r="D86" s="11" t="s">
        <v>245</v>
      </c>
    </row>
    <row r="87" spans="2:7" ht="15.75" thickTop="1" x14ac:dyDescent="0.25"/>
    <row r="88" spans="2:7" ht="15.75" thickBot="1" x14ac:dyDescent="0.3"/>
    <row r="89" spans="2:7" ht="17.25" thickBot="1" x14ac:dyDescent="0.3">
      <c r="B89" s="46" t="s">
        <v>141</v>
      </c>
      <c r="C89" s="46" t="s">
        <v>142</v>
      </c>
      <c r="E89" s="16" t="s">
        <v>246</v>
      </c>
    </row>
    <row r="90" spans="2:7" x14ac:dyDescent="0.25">
      <c r="B90" s="31" t="s">
        <v>127</v>
      </c>
      <c r="C90" s="31">
        <v>71</v>
      </c>
    </row>
    <row r="91" spans="2:7" x14ac:dyDescent="0.25">
      <c r="B91" s="31" t="s">
        <v>128</v>
      </c>
      <c r="C91" s="31">
        <v>37</v>
      </c>
      <c r="E91" s="59" t="s">
        <v>177</v>
      </c>
      <c r="F91" s="39">
        <v>60</v>
      </c>
    </row>
    <row r="92" spans="2:7" ht="15.75" thickBot="1" x14ac:dyDescent="0.3">
      <c r="B92" s="31" t="s">
        <v>129</v>
      </c>
      <c r="C92" s="31">
        <v>67</v>
      </c>
      <c r="E92" s="59" t="s">
        <v>178</v>
      </c>
      <c r="F92" s="39">
        <v>95</v>
      </c>
    </row>
    <row r="93" spans="2:7" ht="16.5" thickBot="1" x14ac:dyDescent="0.3">
      <c r="B93" s="31" t="s">
        <v>130</v>
      </c>
      <c r="C93" s="31">
        <v>89</v>
      </c>
      <c r="E93" s="60" t="s">
        <v>254</v>
      </c>
      <c r="F93" s="37"/>
      <c r="G93" t="str">
        <f t="shared" ref="G93:G94" ca="1" si="7">_xlfn.IFNA(_xlfn.FORMULATEXT(F93),"")</f>
        <v/>
      </c>
    </row>
    <row r="94" spans="2:7" ht="16.5" thickBot="1" x14ac:dyDescent="0.3">
      <c r="B94" s="31" t="s">
        <v>131</v>
      </c>
      <c r="C94" s="31">
        <v>72</v>
      </c>
      <c r="E94" t="s">
        <v>176</v>
      </c>
      <c r="F94" s="37"/>
      <c r="G94" t="str">
        <f t="shared" ca="1" si="7"/>
        <v/>
      </c>
    </row>
    <row r="95" spans="2:7" x14ac:dyDescent="0.25">
      <c r="B95" s="31" t="s">
        <v>132</v>
      </c>
      <c r="C95" s="31">
        <v>96</v>
      </c>
    </row>
    <row r="96" spans="2:7" x14ac:dyDescent="0.25">
      <c r="B96" s="31" t="s">
        <v>133</v>
      </c>
      <c r="C96" s="31">
        <v>60</v>
      </c>
    </row>
    <row r="97" spans="2:4" x14ac:dyDescent="0.25">
      <c r="B97" s="31" t="s">
        <v>134</v>
      </c>
      <c r="C97" s="31">
        <v>47</v>
      </c>
    </row>
    <row r="98" spans="2:4" x14ac:dyDescent="0.25">
      <c r="B98" s="31" t="s">
        <v>135</v>
      </c>
      <c r="C98" s="31">
        <v>86</v>
      </c>
    </row>
    <row r="99" spans="2:4" x14ac:dyDescent="0.25">
      <c r="B99" s="31" t="s">
        <v>136</v>
      </c>
      <c r="C99" s="31">
        <v>58</v>
      </c>
    </row>
    <row r="100" spans="2:4" x14ac:dyDescent="0.25">
      <c r="B100" s="31" t="s">
        <v>137</v>
      </c>
      <c r="C100" s="31">
        <v>62</v>
      </c>
    </row>
    <row r="101" spans="2:4" x14ac:dyDescent="0.25">
      <c r="B101" s="31" t="s">
        <v>138</v>
      </c>
      <c r="C101" s="31">
        <v>46</v>
      </c>
    </row>
    <row r="102" spans="2:4" x14ac:dyDescent="0.25">
      <c r="B102" s="31" t="s">
        <v>143</v>
      </c>
      <c r="C102" s="31">
        <v>31</v>
      </c>
    </row>
    <row r="103" spans="2:4" x14ac:dyDescent="0.25">
      <c r="B103" s="31" t="s">
        <v>144</v>
      </c>
      <c r="C103" s="31">
        <v>53</v>
      </c>
    </row>
    <row r="108" spans="2:4" ht="20.25" thickBot="1" x14ac:dyDescent="0.35">
      <c r="D108" s="10" t="s">
        <v>150</v>
      </c>
    </row>
    <row r="109" spans="2:4" ht="15.75" thickTop="1" x14ac:dyDescent="0.25"/>
    <row r="111" spans="2:4" ht="15.75" thickBot="1" x14ac:dyDescent="0.3"/>
    <row r="112" spans="2:4" ht="17.25" thickBot="1" x14ac:dyDescent="0.3">
      <c r="B112" s="46" t="s">
        <v>152</v>
      </c>
      <c r="C112" s="46" t="s">
        <v>151</v>
      </c>
    </row>
    <row r="113" spans="2:6" ht="15.75" thickBot="1" x14ac:dyDescent="0.3">
      <c r="B113" s="13" t="s">
        <v>153</v>
      </c>
      <c r="C113" s="13">
        <v>16</v>
      </c>
      <c r="E113" s="39" t="s">
        <v>179</v>
      </c>
    </row>
    <row r="114" spans="2:6" ht="16.5" thickBot="1" x14ac:dyDescent="0.3">
      <c r="B114" s="13" t="s">
        <v>154</v>
      </c>
      <c r="C114" s="13">
        <v>24</v>
      </c>
      <c r="E114" s="37"/>
      <c r="F114" t="str">
        <f ca="1">_xlfn.IFNA(_xlfn.FORMULATEXT(E114),"")</f>
        <v/>
      </c>
    </row>
    <row r="115" spans="2:6" x14ac:dyDescent="0.25">
      <c r="B115" s="13" t="s">
        <v>155</v>
      </c>
      <c r="C115" s="13">
        <v>47</v>
      </c>
    </row>
    <row r="116" spans="2:6" ht="15.75" thickBot="1" x14ac:dyDescent="0.3">
      <c r="B116" s="13" t="s">
        <v>156</v>
      </c>
      <c r="C116" s="13">
        <v>10</v>
      </c>
      <c r="E116" s="39" t="s">
        <v>247</v>
      </c>
    </row>
    <row r="117" spans="2:6" ht="16.5" thickBot="1" x14ac:dyDescent="0.3">
      <c r="B117" s="13" t="s">
        <v>157</v>
      </c>
      <c r="C117" s="13">
        <v>25</v>
      </c>
      <c r="E117" s="37"/>
      <c r="F117" t="str">
        <f ca="1">_xlfn.IFNA(_xlfn.FORMULATEXT(E117),"")</f>
        <v/>
      </c>
    </row>
    <row r="118" spans="2:6" x14ac:dyDescent="0.25">
      <c r="B118" s="13" t="s">
        <v>153</v>
      </c>
      <c r="C118" s="13">
        <v>20</v>
      </c>
    </row>
    <row r="119" spans="2:6" ht="15.75" thickBot="1" x14ac:dyDescent="0.3">
      <c r="B119" s="13" t="s">
        <v>156</v>
      </c>
      <c r="C119" s="13">
        <v>22</v>
      </c>
      <c r="E119" s="39" t="s">
        <v>248</v>
      </c>
    </row>
    <row r="120" spans="2:6" ht="16.5" thickBot="1" x14ac:dyDescent="0.3">
      <c r="B120" s="13" t="s">
        <v>153</v>
      </c>
      <c r="C120" s="13">
        <v>46</v>
      </c>
      <c r="E120" s="37"/>
      <c r="F120" t="str">
        <f ca="1">_xlfn.IFNA(_xlfn.FORMULATEXT(E120),"")</f>
        <v/>
      </c>
    </row>
    <row r="121" spans="2:6" x14ac:dyDescent="0.25">
      <c r="B121" s="13" t="s">
        <v>155</v>
      </c>
      <c r="C121" s="13">
        <v>24</v>
      </c>
    </row>
    <row r="122" spans="2:6" ht="15.75" thickBot="1" x14ac:dyDescent="0.3">
      <c r="B122" s="13" t="s">
        <v>155</v>
      </c>
      <c r="C122" s="13">
        <v>34</v>
      </c>
      <c r="E122" s="39" t="s">
        <v>249</v>
      </c>
    </row>
    <row r="123" spans="2:6" ht="16.5" thickBot="1" x14ac:dyDescent="0.3">
      <c r="B123" s="13" t="s">
        <v>156</v>
      </c>
      <c r="C123" s="13">
        <v>27</v>
      </c>
      <c r="E123" s="37"/>
      <c r="F123" t="str">
        <f ca="1">_xlfn.IFNA(_xlfn.FORMULATEXT(E123),"")</f>
        <v/>
      </c>
    </row>
    <row r="124" spans="2:6" x14ac:dyDescent="0.25">
      <c r="B124" s="13" t="s">
        <v>153</v>
      </c>
      <c r="C124" s="13">
        <v>49</v>
      </c>
    </row>
    <row r="125" spans="2:6" ht="15.75" thickBot="1" x14ac:dyDescent="0.3">
      <c r="B125" s="13" t="s">
        <v>156</v>
      </c>
      <c r="C125" s="13">
        <v>10</v>
      </c>
      <c r="E125" s="39" t="s">
        <v>250</v>
      </c>
    </row>
    <row r="126" spans="2:6" ht="16.5" thickBot="1" x14ac:dyDescent="0.3">
      <c r="B126" s="13" t="s">
        <v>153</v>
      </c>
      <c r="C126" s="13">
        <v>41</v>
      </c>
      <c r="E126" s="37"/>
      <c r="F126" t="str">
        <f ca="1">_xlfn.IFNA(_xlfn.FORMULATEXT(E126),"")</f>
        <v/>
      </c>
    </row>
    <row r="127" spans="2:6" x14ac:dyDescent="0.25">
      <c r="B127" s="13" t="s">
        <v>154</v>
      </c>
      <c r="C127" s="13">
        <v>35</v>
      </c>
    </row>
    <row r="128" spans="2:6" x14ac:dyDescent="0.25">
      <c r="B128" s="13" t="s">
        <v>157</v>
      </c>
      <c r="C128" s="13">
        <v>32</v>
      </c>
    </row>
    <row r="137" spans="1:7" ht="20.25" thickBot="1" x14ac:dyDescent="0.35">
      <c r="D137" s="10" t="s">
        <v>168</v>
      </c>
    </row>
    <row r="138" spans="1:7" ht="15.75" thickTop="1" x14ac:dyDescent="0.25"/>
    <row r="141" spans="1:7" ht="15.75" thickBot="1" x14ac:dyDescent="0.3"/>
    <row r="142" spans="1:7" ht="17.25" customHeight="1" thickBot="1" x14ac:dyDescent="0.3">
      <c r="A142" s="46" t="s">
        <v>73</v>
      </c>
      <c r="B142" s="46" t="s">
        <v>77</v>
      </c>
      <c r="C142" s="46" t="s">
        <v>74</v>
      </c>
      <c r="E142" s="39" t="s">
        <v>175</v>
      </c>
    </row>
    <row r="143" spans="1:7" ht="16.5" thickBot="1" x14ac:dyDescent="0.3">
      <c r="A143" s="50">
        <v>45564</v>
      </c>
      <c r="B143" s="13" t="s">
        <v>166</v>
      </c>
      <c r="C143" s="35">
        <v>9296</v>
      </c>
      <c r="E143" t="s">
        <v>176</v>
      </c>
      <c r="F143" s="37"/>
      <c r="G143" t="str">
        <f t="shared" ref="G143:G144" ca="1" si="8">_xlfn.IFNA(_xlfn.FORMULATEXT(F143),"")</f>
        <v/>
      </c>
    </row>
    <row r="144" spans="1:7" ht="16.5" thickBot="1" x14ac:dyDescent="0.3">
      <c r="A144" s="50">
        <v>45638</v>
      </c>
      <c r="B144" s="13" t="s">
        <v>166</v>
      </c>
      <c r="C144" s="35">
        <v>13261</v>
      </c>
      <c r="E144" s="56">
        <v>10000</v>
      </c>
      <c r="F144" s="37"/>
      <c r="G144" t="str">
        <f t="shared" ca="1" si="8"/>
        <v/>
      </c>
    </row>
    <row r="145" spans="1:7" x14ac:dyDescent="0.25">
      <c r="A145" s="50">
        <v>45642</v>
      </c>
      <c r="B145" s="36" t="s">
        <v>170</v>
      </c>
      <c r="C145" s="35">
        <v>5236</v>
      </c>
    </row>
    <row r="146" spans="1:7" ht="15.75" thickBot="1" x14ac:dyDescent="0.3">
      <c r="A146" s="50">
        <v>45653</v>
      </c>
      <c r="B146" s="33" t="s">
        <v>171</v>
      </c>
      <c r="C146" s="35">
        <v>10253</v>
      </c>
      <c r="E146" s="39" t="s">
        <v>251</v>
      </c>
    </row>
    <row r="147" spans="1:7" ht="16.5" thickBot="1" x14ac:dyDescent="0.3">
      <c r="A147" s="50">
        <v>45670</v>
      </c>
      <c r="B147" s="13" t="s">
        <v>162</v>
      </c>
      <c r="C147" s="35">
        <v>6526</v>
      </c>
      <c r="E147" t="s">
        <v>176</v>
      </c>
      <c r="F147" s="37"/>
      <c r="G147" t="str">
        <f t="shared" ref="G147:G148" ca="1" si="9">_xlfn.IFNA(_xlfn.FORMULATEXT(F147),"")</f>
        <v/>
      </c>
    </row>
    <row r="148" spans="1:7" ht="16.5" thickBot="1" x14ac:dyDescent="0.3">
      <c r="A148" s="50">
        <v>45711</v>
      </c>
      <c r="B148" s="13" t="s">
        <v>165</v>
      </c>
      <c r="C148" s="35">
        <v>6312</v>
      </c>
      <c r="E148" t="s">
        <v>164</v>
      </c>
      <c r="F148" s="37"/>
      <c r="G148" t="str">
        <f t="shared" ca="1" si="9"/>
        <v/>
      </c>
    </row>
    <row r="149" spans="1:7" x14ac:dyDescent="0.25">
      <c r="A149" s="50">
        <v>45746</v>
      </c>
      <c r="B149" s="13" t="s">
        <v>166</v>
      </c>
      <c r="C149" s="35">
        <v>6509</v>
      </c>
    </row>
    <row r="150" spans="1:7" ht="15.75" thickBot="1" x14ac:dyDescent="0.3">
      <c r="A150" s="50">
        <v>45756</v>
      </c>
      <c r="B150" s="13" t="s">
        <v>166</v>
      </c>
      <c r="C150" s="35">
        <v>14837</v>
      </c>
      <c r="E150" s="39" t="s">
        <v>252</v>
      </c>
    </row>
    <row r="151" spans="1:7" ht="16.5" thickBot="1" x14ac:dyDescent="0.3">
      <c r="A151" s="50">
        <v>45771</v>
      </c>
      <c r="B151" s="13" t="s">
        <v>165</v>
      </c>
      <c r="C151" s="35">
        <v>7334</v>
      </c>
      <c r="E151" t="s">
        <v>176</v>
      </c>
      <c r="F151" s="37"/>
      <c r="G151" t="str">
        <f t="shared" ref="G151:G152" ca="1" si="10">_xlfn.IFNA(_xlfn.FORMULATEXT(F151),"")</f>
        <v/>
      </c>
    </row>
    <row r="152" spans="1:7" ht="16.5" thickBot="1" x14ac:dyDescent="0.3">
      <c r="A152" s="50">
        <v>45802</v>
      </c>
      <c r="B152" s="36" t="s">
        <v>169</v>
      </c>
      <c r="C152" s="35">
        <v>10131</v>
      </c>
      <c r="E152" t="s">
        <v>164</v>
      </c>
      <c r="F152" s="37"/>
      <c r="G152" t="str">
        <f t="shared" ca="1" si="10"/>
        <v/>
      </c>
    </row>
    <row r="153" spans="1:7" x14ac:dyDescent="0.25">
      <c r="A153" s="50">
        <v>45808</v>
      </c>
      <c r="B153" s="13" t="s">
        <v>165</v>
      </c>
      <c r="C153" s="35">
        <v>9681</v>
      </c>
    </row>
    <row r="154" spans="1:7" ht="15.75" thickBot="1" x14ac:dyDescent="0.3">
      <c r="A154" s="50">
        <v>45833</v>
      </c>
      <c r="B154" s="33" t="s">
        <v>172</v>
      </c>
      <c r="C154" s="35">
        <v>10110</v>
      </c>
      <c r="E154" s="39" t="s">
        <v>253</v>
      </c>
    </row>
    <row r="155" spans="1:7" ht="16.5" thickBot="1" x14ac:dyDescent="0.3">
      <c r="A155" s="50">
        <v>45936</v>
      </c>
      <c r="B155" s="13" t="s">
        <v>165</v>
      </c>
      <c r="C155" s="35">
        <v>8814</v>
      </c>
      <c r="E155" t="s">
        <v>176</v>
      </c>
      <c r="F155" s="37"/>
      <c r="G155" t="str">
        <f t="shared" ref="G155" ca="1" si="11">_xlfn.IFNA(_xlfn.FORMULATEXT(F155),"")</f>
        <v/>
      </c>
    </row>
    <row r="156" spans="1:7" x14ac:dyDescent="0.25">
      <c r="A156" s="50">
        <v>45942</v>
      </c>
      <c r="B156" s="13" t="s">
        <v>161</v>
      </c>
      <c r="C156" s="35">
        <v>7270</v>
      </c>
    </row>
    <row r="157" spans="1:7" ht="15.75" thickBot="1" x14ac:dyDescent="0.3">
      <c r="A157" s="50">
        <v>45964</v>
      </c>
      <c r="B157" s="13" t="s">
        <v>163</v>
      </c>
      <c r="C157" s="35">
        <v>9609</v>
      </c>
      <c r="F157" s="55" t="s">
        <v>167</v>
      </c>
      <c r="G157" s="57">
        <v>45748</v>
      </c>
    </row>
    <row r="158" spans="1:7" ht="16.5" thickBot="1" x14ac:dyDescent="0.3">
      <c r="A158" s="50">
        <v>45965</v>
      </c>
      <c r="B158" s="36" t="s">
        <v>173</v>
      </c>
      <c r="C158" s="35">
        <v>10560</v>
      </c>
      <c r="F158" s="37"/>
      <c r="G158" t="str">
        <f ca="1">_xlfn.IFNA(_xlfn.FORMULATEXT(F158),"")</f>
        <v/>
      </c>
    </row>
    <row r="159" spans="1:7" x14ac:dyDescent="0.25">
      <c r="A159" s="50">
        <v>45966</v>
      </c>
      <c r="B159" s="36" t="s">
        <v>174</v>
      </c>
      <c r="C159" s="35">
        <v>11200</v>
      </c>
    </row>
  </sheetData>
  <mergeCells count="2">
    <mergeCell ref="B15:D15"/>
    <mergeCell ref="B16:D16"/>
  </mergeCells>
  <pageMargins left="0.7" right="0.7" top="0.75" bottom="0.75" header="0.3" footer="0.3"/>
  <drawing r:id="rId1"/>
  <tableParts count="2">
    <tablePart r:id="rId2"/>
    <tablePart r:id="rId3"/>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56CDF9-9F11-4879-9077-FC89E34D6000}">
  <dimension ref="A2:G159"/>
  <sheetViews>
    <sheetView zoomScale="205" zoomScaleNormal="205" workbookViewId="0"/>
  </sheetViews>
  <sheetFormatPr defaultRowHeight="15" x14ac:dyDescent="0.25"/>
  <cols>
    <col min="1" max="1" width="8.85546875" customWidth="1"/>
    <col min="2" max="2" width="12.5703125" customWidth="1"/>
    <col min="3" max="3" width="11.42578125" customWidth="1"/>
    <col min="4" max="4" width="6.85546875" customWidth="1"/>
    <col min="5" max="8" width="9.42578125" customWidth="1"/>
  </cols>
  <sheetData>
    <row r="2" spans="2:6" ht="20.25" thickBot="1" x14ac:dyDescent="0.35">
      <c r="D2" s="10" t="s">
        <v>145</v>
      </c>
    </row>
    <row r="3" spans="2:6" ht="10.5" customHeight="1" thickTop="1" x14ac:dyDescent="0.25"/>
    <row r="5" spans="2:6" x14ac:dyDescent="0.25">
      <c r="C5" s="13" t="s">
        <v>111</v>
      </c>
    </row>
    <row r="6" spans="2:6" x14ac:dyDescent="0.25">
      <c r="C6" s="13" t="s">
        <v>112</v>
      </c>
    </row>
    <row r="7" spans="2:6" x14ac:dyDescent="0.25">
      <c r="C7" s="13" t="s">
        <v>73</v>
      </c>
    </row>
    <row r="8" spans="2:6" x14ac:dyDescent="0.25">
      <c r="C8" s="13" t="s">
        <v>111</v>
      </c>
    </row>
    <row r="9" spans="2:6" x14ac:dyDescent="0.25">
      <c r="C9" s="13" t="s">
        <v>113</v>
      </c>
    </row>
    <row r="10" spans="2:6" x14ac:dyDescent="0.25">
      <c r="C10" s="13" t="s">
        <v>111</v>
      </c>
    </row>
    <row r="11" spans="2:6" x14ac:dyDescent="0.25">
      <c r="C11" s="13" t="s">
        <v>114</v>
      </c>
    </row>
    <row r="12" spans="2:6" x14ac:dyDescent="0.25">
      <c r="C12" s="13" t="s">
        <v>112</v>
      </c>
    </row>
    <row r="13" spans="2:6" x14ac:dyDescent="0.25">
      <c r="C13" s="13" t="s">
        <v>113</v>
      </c>
    </row>
    <row r="14" spans="2:6" ht="15.75" thickBot="1" x14ac:dyDescent="0.3"/>
    <row r="15" spans="2:6" ht="16.5" thickBot="1" x14ac:dyDescent="0.3">
      <c r="B15" s="89" t="s">
        <v>116</v>
      </c>
      <c r="C15" s="90"/>
      <c r="D15" s="90"/>
      <c r="E15" s="37">
        <f>COUNTIF(C5:C13,"Cranberry")</f>
        <v>3</v>
      </c>
      <c r="F15" t="str">
        <f t="shared" ref="F15:F16" ca="1" si="0">_xlfn.IFNA(_xlfn.FORMULATEXT(E15),"")</f>
        <v>=COUNTIF(C5:C13,"Cranberry")</v>
      </c>
    </row>
    <row r="16" spans="2:6" ht="16.5" thickBot="1" x14ac:dyDescent="0.3">
      <c r="B16" s="89" t="s">
        <v>117</v>
      </c>
      <c r="C16" s="90"/>
      <c r="D16" s="91"/>
      <c r="E16" s="37">
        <f>COUNTIF(C5:C13,"Cherry")+COUNTIF(C5:C13,"Banana")</f>
        <v>4</v>
      </c>
      <c r="F16" t="str">
        <f t="shared" ca="1" si="0"/>
        <v>=COUNTIF(C5:C13,"Cherry")+COUNTIF(C5:C13,"Banana")</v>
      </c>
    </row>
    <row r="23" spans="1:7" x14ac:dyDescent="0.25">
      <c r="A23" t="s">
        <v>73</v>
      </c>
      <c r="B23" t="s">
        <v>49</v>
      </c>
      <c r="C23" t="s">
        <v>74</v>
      </c>
    </row>
    <row r="24" spans="1:7" ht="15.75" thickBot="1" x14ac:dyDescent="0.3">
      <c r="A24" s="50">
        <v>45666</v>
      </c>
      <c r="B24" s="13" t="s">
        <v>98</v>
      </c>
      <c r="C24" s="21">
        <v>6956</v>
      </c>
      <c r="F24" s="39" t="s">
        <v>236</v>
      </c>
    </row>
    <row r="25" spans="1:7" ht="16.5" thickBot="1" x14ac:dyDescent="0.3">
      <c r="A25" s="50">
        <v>45819</v>
      </c>
      <c r="B25" s="13" t="s">
        <v>99</v>
      </c>
      <c r="C25" s="21">
        <v>3679</v>
      </c>
      <c r="E25" t="s">
        <v>176</v>
      </c>
      <c r="F25" s="37">
        <f>COUNTIF(Sales_Table10[Sales Value],"&gt;5000")</f>
        <v>10</v>
      </c>
      <c r="G25" t="str">
        <f t="shared" ref="G25:G26" ca="1" si="1">_xlfn.IFNA(_xlfn.FORMULATEXT(F25),"")</f>
        <v>=COUNTIF(Sales_Table10[Sales Value],"&gt;5000")</v>
      </c>
    </row>
    <row r="26" spans="1:7" ht="16.5" thickBot="1" x14ac:dyDescent="0.3">
      <c r="A26" s="50">
        <v>45950</v>
      </c>
      <c r="B26" s="13" t="s">
        <v>100</v>
      </c>
      <c r="C26" s="21">
        <v>9531</v>
      </c>
      <c r="E26" s="19">
        <v>5000</v>
      </c>
      <c r="F26" s="37">
        <f>COUNTIF(Sales_Table10[Sales Value],"&gt;"&amp;E26)</f>
        <v>10</v>
      </c>
      <c r="G26" t="str">
        <f t="shared" ca="1" si="1"/>
        <v>=COUNTIF(Sales_Table10[Sales Value],"&gt;"&amp;E26)</v>
      </c>
    </row>
    <row r="27" spans="1:7" x14ac:dyDescent="0.25">
      <c r="A27" s="50">
        <v>45698</v>
      </c>
      <c r="B27" s="13" t="s">
        <v>101</v>
      </c>
      <c r="C27" s="21">
        <v>7834</v>
      </c>
    </row>
    <row r="28" spans="1:7" ht="15.75" thickBot="1" x14ac:dyDescent="0.3">
      <c r="A28" s="50">
        <v>45876</v>
      </c>
      <c r="B28" s="13" t="s">
        <v>100</v>
      </c>
      <c r="C28" s="21">
        <v>5296</v>
      </c>
      <c r="F28" s="39" t="s">
        <v>237</v>
      </c>
    </row>
    <row r="29" spans="1:7" ht="16.5" thickBot="1" x14ac:dyDescent="0.3">
      <c r="A29" s="50">
        <v>45673</v>
      </c>
      <c r="B29" s="13" t="s">
        <v>101</v>
      </c>
      <c r="C29" s="21">
        <v>5700</v>
      </c>
      <c r="E29" t="s">
        <v>176</v>
      </c>
      <c r="F29" s="37">
        <f>COUNTIF(Sales_Table10[Salesperson],"&lt;&gt;ethan miller")</f>
        <v>11</v>
      </c>
      <c r="G29" t="str">
        <f t="shared" ref="G29:G30" ca="1" si="2">_xlfn.IFNA(_xlfn.FORMULATEXT(F29),"")</f>
        <v>=COUNTIF(Sales_Table10[Salesperson],"&lt;&gt;ethan miller")</v>
      </c>
    </row>
    <row r="30" spans="1:7" ht="16.5" thickBot="1" x14ac:dyDescent="0.3">
      <c r="A30" s="50">
        <v>45896</v>
      </c>
      <c r="B30" s="13" t="s">
        <v>104</v>
      </c>
      <c r="C30" s="21">
        <v>9861</v>
      </c>
      <c r="E30" s="19" t="s">
        <v>101</v>
      </c>
      <c r="F30" s="37">
        <f>COUNTIF(Sales_Table10[Salesperson],"&lt;&gt;"&amp;E30)</f>
        <v>11</v>
      </c>
      <c r="G30" t="str">
        <f t="shared" ca="1" si="2"/>
        <v>=COUNTIF(Sales_Table10[Salesperson],"&lt;&gt;"&amp;E30)</v>
      </c>
    </row>
    <row r="31" spans="1:7" x14ac:dyDescent="0.25">
      <c r="A31" s="50">
        <v>45613</v>
      </c>
      <c r="B31" s="13" t="s">
        <v>101</v>
      </c>
      <c r="C31" s="21">
        <v>4072</v>
      </c>
    </row>
    <row r="32" spans="1:7" x14ac:dyDescent="0.25">
      <c r="A32" s="50">
        <v>45730</v>
      </c>
      <c r="B32" s="13" t="s">
        <v>106</v>
      </c>
      <c r="C32" s="21">
        <v>2634</v>
      </c>
      <c r="F32" s="16" t="s">
        <v>118</v>
      </c>
    </row>
    <row r="33" spans="1:7" ht="15.75" thickBot="1" x14ac:dyDescent="0.3">
      <c r="A33" s="50">
        <v>45898</v>
      </c>
      <c r="B33" s="13" t="s">
        <v>98</v>
      </c>
      <c r="C33" s="21">
        <v>4459</v>
      </c>
      <c r="F33" s="39" t="s">
        <v>239</v>
      </c>
    </row>
    <row r="34" spans="1:7" ht="16.5" thickBot="1" x14ac:dyDescent="0.3">
      <c r="A34" s="50">
        <v>45894</v>
      </c>
      <c r="B34" s="13" t="s">
        <v>99</v>
      </c>
      <c r="C34" s="21">
        <v>3482</v>
      </c>
      <c r="E34" t="s">
        <v>176</v>
      </c>
      <c r="F34" s="37">
        <f>COUNTIFS(Sales_Table10[Salesperson],"ethan miller",Sales_Table10[Sales Value],"&gt;5000")</f>
        <v>4</v>
      </c>
      <c r="G34" t="str">
        <f t="shared" ref="G34" ca="1" si="3">_xlfn.IFNA(_xlfn.FORMULATEXT(F34),"")</f>
        <v>=COUNTIFS(Sales_Table10[Salesperson],"ethan miller",Sales_Table10[Sales Value],"&gt;5000")</v>
      </c>
    </row>
    <row r="35" spans="1:7" x14ac:dyDescent="0.25">
      <c r="A35" s="50">
        <v>45757</v>
      </c>
      <c r="B35" s="13" t="s">
        <v>100</v>
      </c>
      <c r="C35" s="21">
        <v>4662</v>
      </c>
    </row>
    <row r="36" spans="1:7" ht="15.75" thickBot="1" x14ac:dyDescent="0.3">
      <c r="A36" s="50">
        <v>45562</v>
      </c>
      <c r="B36" s="13" t="s">
        <v>101</v>
      </c>
      <c r="C36" s="21">
        <v>9524</v>
      </c>
      <c r="E36" s="54" t="s">
        <v>101</v>
      </c>
      <c r="F36" s="55">
        <v>5000</v>
      </c>
    </row>
    <row r="37" spans="1:7" ht="16.5" thickBot="1" x14ac:dyDescent="0.3">
      <c r="A37" s="50">
        <v>45729</v>
      </c>
      <c r="B37" s="13" t="s">
        <v>100</v>
      </c>
      <c r="C37" s="21">
        <v>6958</v>
      </c>
      <c r="F37" s="37">
        <f>COUNTIFS(Sales_Table10[Salesperson],E36,Sales_Table10[Sales Value],"&gt;"&amp;F36)</f>
        <v>4</v>
      </c>
      <c r="G37" t="str">
        <f t="shared" ref="G37" ca="1" si="4">_xlfn.IFNA(_xlfn.FORMULATEXT(F37),"")</f>
        <v>=COUNTIFS(Sales_Table10[Salesperson],E36,Sales_Table10[Sales Value],"&gt;"&amp;F36)</v>
      </c>
    </row>
    <row r="38" spans="1:7" x14ac:dyDescent="0.25">
      <c r="A38" s="50">
        <v>45962</v>
      </c>
      <c r="B38" s="13" t="s">
        <v>101</v>
      </c>
      <c r="C38" s="21">
        <v>8657</v>
      </c>
    </row>
    <row r="39" spans="1:7" x14ac:dyDescent="0.25">
      <c r="A39" s="51">
        <v>45962</v>
      </c>
      <c r="B39" s="52" t="s">
        <v>238</v>
      </c>
      <c r="C39" s="53">
        <v>9500</v>
      </c>
    </row>
    <row r="48" spans="1:7" ht="18" thickBot="1" x14ac:dyDescent="0.35">
      <c r="D48" s="11" t="s">
        <v>158</v>
      </c>
    </row>
    <row r="49" spans="2:7" ht="16.5" thickTop="1" thickBot="1" x14ac:dyDescent="0.3"/>
    <row r="50" spans="2:7" ht="17.25" thickBot="1" x14ac:dyDescent="0.3">
      <c r="B50" s="46" t="s">
        <v>146</v>
      </c>
      <c r="E50" s="39" t="s">
        <v>244</v>
      </c>
    </row>
    <row r="51" spans="2:7" ht="15.75" thickBot="1" x14ac:dyDescent="0.3">
      <c r="B51" s="13" t="s">
        <v>147</v>
      </c>
      <c r="E51" s="16" t="s">
        <v>159</v>
      </c>
      <c r="F51" s="16" t="s">
        <v>115</v>
      </c>
    </row>
    <row r="52" spans="2:7" ht="16.5" thickBot="1" x14ac:dyDescent="0.3">
      <c r="B52" s="13"/>
      <c r="E52" s="37">
        <f>COUNTA(B51:B56)</f>
        <v>4</v>
      </c>
      <c r="F52" s="37">
        <f>COUNTIF(B51:B56,"*")</f>
        <v>4</v>
      </c>
      <c r="G52" t="str">
        <f ca="1">_xlfn.IFNA(_xlfn.FORMULATEXT(F52),"")</f>
        <v>=COUNTIF(B51:B56,"*")</v>
      </c>
    </row>
    <row r="53" spans="2:7" x14ac:dyDescent="0.25">
      <c r="B53" s="13" t="s">
        <v>148</v>
      </c>
    </row>
    <row r="54" spans="2:7" x14ac:dyDescent="0.25">
      <c r="B54" s="13" t="s">
        <v>149</v>
      </c>
      <c r="E54" s="39" t="s">
        <v>243</v>
      </c>
    </row>
    <row r="55" spans="2:7" ht="15.75" thickBot="1" x14ac:dyDescent="0.3">
      <c r="B55" s="13"/>
      <c r="E55" s="16" t="s">
        <v>160</v>
      </c>
      <c r="F55" s="16" t="s">
        <v>115</v>
      </c>
    </row>
    <row r="56" spans="2:7" ht="16.5" thickBot="1" x14ac:dyDescent="0.3">
      <c r="B56" s="13" t="s">
        <v>147</v>
      </c>
      <c r="E56" s="37">
        <f>COUNTBLANK(B51:B56)</f>
        <v>2</v>
      </c>
      <c r="F56" s="37">
        <f>COUNTIF(B51:B56,"&lt;&gt;"&amp;"*")</f>
        <v>2</v>
      </c>
      <c r="G56" t="str">
        <f ca="1">_xlfn.IFNA(_xlfn.FORMULATEXT(F56),"")</f>
        <v>=COUNTIF(B51:B56,"&lt;&gt;"&amp;"*")</v>
      </c>
    </row>
    <row r="65" spans="2:7" ht="18" thickBot="1" x14ac:dyDescent="0.35">
      <c r="D65" s="11" t="s">
        <v>119</v>
      </c>
    </row>
    <row r="66" spans="2:7" ht="15.75" thickTop="1" x14ac:dyDescent="0.25"/>
    <row r="67" spans="2:7" x14ac:dyDescent="0.25">
      <c r="B67" t="s">
        <v>120</v>
      </c>
      <c r="C67" t="s">
        <v>121</v>
      </c>
      <c r="E67" s="16" t="s">
        <v>139</v>
      </c>
    </row>
    <row r="68" spans="2:7" ht="15.75" thickBot="1" x14ac:dyDescent="0.3">
      <c r="B68" s="13" t="s">
        <v>127</v>
      </c>
      <c r="C68" s="13" t="s">
        <v>122</v>
      </c>
    </row>
    <row r="69" spans="2:7" ht="16.5" thickBot="1" x14ac:dyDescent="0.3">
      <c r="B69" s="13" t="s">
        <v>128</v>
      </c>
      <c r="C69" s="13" t="s">
        <v>122</v>
      </c>
      <c r="E69" t="s">
        <v>124</v>
      </c>
      <c r="F69" s="38">
        <f>COUNTIF(Voting_Data11[Vote],"yes")/ROWS(Voting_Data11[Vote])</f>
        <v>0.33333333333333331</v>
      </c>
      <c r="G69" t="str">
        <f t="shared" ref="G69:G71" ca="1" si="5">_xlfn.IFNA(_xlfn.FORMULATEXT(F69),"")</f>
        <v>=COUNTIF(Voting_Data11[Vote],"yes")/ROWS(Voting_Data11[Vote])</v>
      </c>
    </row>
    <row r="70" spans="2:7" ht="16.5" thickBot="1" x14ac:dyDescent="0.3">
      <c r="B70" s="13" t="s">
        <v>129</v>
      </c>
      <c r="C70" s="13" t="s">
        <v>123</v>
      </c>
      <c r="E70" t="s">
        <v>125</v>
      </c>
      <c r="F70" s="38">
        <f>COUNTIF(Voting_Data11[Vote],"no")/ROWS(Voting_Data11[Vote])</f>
        <v>0.46666666666666667</v>
      </c>
      <c r="G70" t="str">
        <f t="shared" ca="1" si="5"/>
        <v>=COUNTIF(Voting_Data11[Vote],"no")/ROWS(Voting_Data11[Vote])</v>
      </c>
    </row>
    <row r="71" spans="2:7" ht="16.5" thickBot="1" x14ac:dyDescent="0.3">
      <c r="B71" s="13" t="s">
        <v>130</v>
      </c>
      <c r="C71" s="13"/>
      <c r="E71" t="s">
        <v>126</v>
      </c>
      <c r="F71" s="38">
        <f>COUNTBLANK(Voting_Data11[Vote])/ROWS(Voting_Data11[Vote])</f>
        <v>0.2</v>
      </c>
      <c r="G71" t="str">
        <f t="shared" ca="1" si="5"/>
        <v>=COUNTBLANK(Voting_Data11[Vote])/ROWS(Voting_Data11[Vote])</v>
      </c>
    </row>
    <row r="72" spans="2:7" x14ac:dyDescent="0.25">
      <c r="B72" s="13" t="s">
        <v>131</v>
      </c>
      <c r="C72" s="13" t="s">
        <v>123</v>
      </c>
    </row>
    <row r="73" spans="2:7" x14ac:dyDescent="0.25">
      <c r="B73" s="13" t="s">
        <v>132</v>
      </c>
      <c r="C73" s="13" t="s">
        <v>122</v>
      </c>
      <c r="E73" s="16" t="s">
        <v>140</v>
      </c>
    </row>
    <row r="74" spans="2:7" ht="15.75" thickBot="1" x14ac:dyDescent="0.3">
      <c r="B74" s="13" t="s">
        <v>133</v>
      </c>
      <c r="C74" s="13" t="s">
        <v>123</v>
      </c>
    </row>
    <row r="75" spans="2:7" ht="16.5" thickBot="1" x14ac:dyDescent="0.3">
      <c r="B75" s="13" t="s">
        <v>134</v>
      </c>
      <c r="C75" s="13"/>
      <c r="E75" t="s">
        <v>124</v>
      </c>
      <c r="F75" s="38">
        <f>COUNTIF(Voting_Data11[Vote],"Yes")/(ROWS(Voting_Data11[Vote])-COUNTBLANK(Voting_Data11[Vote]))</f>
        <v>0.41666666666666669</v>
      </c>
      <c r="G75" t="str">
        <f t="shared" ref="G75:G76" ca="1" si="6">_xlfn.IFNA(_xlfn.FORMULATEXT(F75),"")</f>
        <v>=COUNTIF(Voting_Data11[Vote],"Yes")/(ROWS(Voting_Data11[Vote])-COUNTBLANK(Voting_Data11[Vote]))</v>
      </c>
    </row>
    <row r="76" spans="2:7" ht="16.5" thickBot="1" x14ac:dyDescent="0.3">
      <c r="B76" s="13" t="s">
        <v>135</v>
      </c>
      <c r="C76" s="13" t="s">
        <v>123</v>
      </c>
      <c r="E76" t="s">
        <v>125</v>
      </c>
      <c r="F76" s="38">
        <f>COUNTIF(Voting_Data11[Vote],"No")/(ROWS(Voting_Data11[Vote])-COUNTBLANK(Voting_Data11[Vote]))</f>
        <v>0.58333333333333337</v>
      </c>
      <c r="G76" t="str">
        <f t="shared" ca="1" si="6"/>
        <v>=COUNTIF(Voting_Data11[Vote],"No")/(ROWS(Voting_Data11[Vote])-COUNTBLANK(Voting_Data11[Vote]))</v>
      </c>
    </row>
    <row r="77" spans="2:7" x14ac:dyDescent="0.25">
      <c r="B77" s="13" t="s">
        <v>136</v>
      </c>
      <c r="C77" s="13"/>
    </row>
    <row r="78" spans="2:7" x14ac:dyDescent="0.25">
      <c r="B78" s="13" t="s">
        <v>137</v>
      </c>
      <c r="C78" s="13" t="s">
        <v>123</v>
      </c>
    </row>
    <row r="79" spans="2:7" x14ac:dyDescent="0.25">
      <c r="B79" s="13" t="s">
        <v>138</v>
      </c>
      <c r="C79" s="13" t="s">
        <v>122</v>
      </c>
    </row>
    <row r="80" spans="2:7" x14ac:dyDescent="0.25">
      <c r="B80" s="13" t="s">
        <v>240</v>
      </c>
      <c r="C80" s="13" t="s">
        <v>122</v>
      </c>
    </row>
    <row r="81" spans="2:7" x14ac:dyDescent="0.25">
      <c r="B81" s="13" t="s">
        <v>241</v>
      </c>
      <c r="C81" s="13" t="s">
        <v>123</v>
      </c>
    </row>
    <row r="82" spans="2:7" x14ac:dyDescent="0.25">
      <c r="B82" s="52" t="s">
        <v>242</v>
      </c>
      <c r="C82" s="52" t="s">
        <v>123</v>
      </c>
    </row>
    <row r="86" spans="2:7" ht="18" thickBot="1" x14ac:dyDescent="0.35">
      <c r="D86" s="11" t="s">
        <v>245</v>
      </c>
    </row>
    <row r="87" spans="2:7" ht="15.75" thickTop="1" x14ac:dyDescent="0.25"/>
    <row r="88" spans="2:7" ht="15.75" thickBot="1" x14ac:dyDescent="0.3"/>
    <row r="89" spans="2:7" ht="17.25" thickBot="1" x14ac:dyDescent="0.3">
      <c r="B89" s="46" t="s">
        <v>141</v>
      </c>
      <c r="C89" s="46" t="s">
        <v>142</v>
      </c>
      <c r="E89" s="16" t="s">
        <v>246</v>
      </c>
    </row>
    <row r="90" spans="2:7" x14ac:dyDescent="0.25">
      <c r="B90" s="31" t="s">
        <v>127</v>
      </c>
      <c r="C90" s="31">
        <v>71</v>
      </c>
    </row>
    <row r="91" spans="2:7" x14ac:dyDescent="0.25">
      <c r="B91" s="31" t="s">
        <v>128</v>
      </c>
      <c r="C91" s="31">
        <v>37</v>
      </c>
      <c r="E91" s="39" t="s">
        <v>177</v>
      </c>
      <c r="F91" s="39">
        <v>60</v>
      </c>
    </row>
    <row r="92" spans="2:7" ht="15.75" thickBot="1" x14ac:dyDescent="0.3">
      <c r="B92" s="31" t="s">
        <v>129</v>
      </c>
      <c r="C92" s="31">
        <v>67</v>
      </c>
      <c r="E92" s="39" t="s">
        <v>178</v>
      </c>
      <c r="F92" s="39">
        <v>95</v>
      </c>
    </row>
    <row r="93" spans="2:7" ht="16.5" thickBot="1" x14ac:dyDescent="0.3">
      <c r="B93" s="31" t="s">
        <v>130</v>
      </c>
      <c r="C93" s="31">
        <v>89</v>
      </c>
      <c r="F93" s="37">
        <f>COUNTIFS(C90:C103,"&gt;="&amp;F91,C90:C103,"&lt;="&amp;F92)</f>
        <v>7</v>
      </c>
      <c r="G93" t="str">
        <f t="shared" ref="G93:G94" ca="1" si="7">_xlfn.IFNA(_xlfn.FORMULATEXT(F93),"")</f>
        <v>=COUNTIFS(C90:C103,"&gt;="&amp;F91,C90:C103,"&lt;="&amp;F92)</v>
      </c>
    </row>
    <row r="94" spans="2:7" ht="16.5" thickBot="1" x14ac:dyDescent="0.3">
      <c r="B94" s="31" t="s">
        <v>131</v>
      </c>
      <c r="C94" s="31">
        <v>72</v>
      </c>
      <c r="F94" s="37">
        <f>COUNTIFS(C90:C103,"&gt;=60",C90:C103,"&lt;=95")</f>
        <v>7</v>
      </c>
      <c r="G94" t="str">
        <f t="shared" ca="1" si="7"/>
        <v>=COUNTIFS(C90:C103,"&gt;=60",C90:C103,"&lt;=95")</v>
      </c>
    </row>
    <row r="95" spans="2:7" x14ac:dyDescent="0.25">
      <c r="B95" s="31" t="s">
        <v>132</v>
      </c>
      <c r="C95" s="31">
        <v>96</v>
      </c>
    </row>
    <row r="96" spans="2:7" x14ac:dyDescent="0.25">
      <c r="B96" s="31" t="s">
        <v>133</v>
      </c>
      <c r="C96" s="31">
        <v>60</v>
      </c>
    </row>
    <row r="97" spans="2:4" x14ac:dyDescent="0.25">
      <c r="B97" s="31" t="s">
        <v>134</v>
      </c>
      <c r="C97" s="31">
        <v>47</v>
      </c>
    </row>
    <row r="98" spans="2:4" x14ac:dyDescent="0.25">
      <c r="B98" s="31" t="s">
        <v>135</v>
      </c>
      <c r="C98" s="31">
        <v>86</v>
      </c>
    </row>
    <row r="99" spans="2:4" x14ac:dyDescent="0.25">
      <c r="B99" s="31" t="s">
        <v>136</v>
      </c>
      <c r="C99" s="31">
        <v>58</v>
      </c>
    </row>
    <row r="100" spans="2:4" x14ac:dyDescent="0.25">
      <c r="B100" s="31" t="s">
        <v>137</v>
      </c>
      <c r="C100" s="31">
        <v>62</v>
      </c>
    </row>
    <row r="101" spans="2:4" x14ac:dyDescent="0.25">
      <c r="B101" s="31" t="s">
        <v>138</v>
      </c>
      <c r="C101" s="31">
        <v>46</v>
      </c>
    </row>
    <row r="102" spans="2:4" x14ac:dyDescent="0.25">
      <c r="B102" s="31" t="s">
        <v>143</v>
      </c>
      <c r="C102" s="31">
        <v>31</v>
      </c>
    </row>
    <row r="103" spans="2:4" x14ac:dyDescent="0.25">
      <c r="B103" s="31" t="s">
        <v>144</v>
      </c>
      <c r="C103" s="31">
        <v>53</v>
      </c>
    </row>
    <row r="108" spans="2:4" ht="20.25" thickBot="1" x14ac:dyDescent="0.35">
      <c r="D108" s="10" t="s">
        <v>150</v>
      </c>
    </row>
    <row r="109" spans="2:4" ht="15.75" thickTop="1" x14ac:dyDescent="0.25"/>
    <row r="111" spans="2:4" ht="15.75" thickBot="1" x14ac:dyDescent="0.3"/>
    <row r="112" spans="2:4" ht="17.25" thickBot="1" x14ac:dyDescent="0.3">
      <c r="B112" s="46" t="s">
        <v>152</v>
      </c>
      <c r="C112" s="46" t="s">
        <v>151</v>
      </c>
    </row>
    <row r="113" spans="2:6" ht="15.75" thickBot="1" x14ac:dyDescent="0.3">
      <c r="B113" s="13" t="s">
        <v>153</v>
      </c>
      <c r="C113" s="13">
        <v>16</v>
      </c>
      <c r="E113" s="39" t="s">
        <v>179</v>
      </c>
    </row>
    <row r="114" spans="2:6" ht="16.5" thickBot="1" x14ac:dyDescent="0.3">
      <c r="B114" s="13" t="s">
        <v>154</v>
      </c>
      <c r="C114" s="13">
        <v>24</v>
      </c>
      <c r="E114" s="37">
        <f>SUMIF(B113:B128,"apples",C113:C128)</f>
        <v>172</v>
      </c>
      <c r="F114" t="str">
        <f ca="1">_xlfn.IFNA(_xlfn.FORMULATEXT(E114),"")</f>
        <v>=SUMIF(B113:B128,"apples",C113:C128)</v>
      </c>
    </row>
    <row r="115" spans="2:6" x14ac:dyDescent="0.25">
      <c r="B115" s="13" t="s">
        <v>155</v>
      </c>
      <c r="C115" s="13">
        <v>47</v>
      </c>
    </row>
    <row r="116" spans="2:6" ht="15.75" thickBot="1" x14ac:dyDescent="0.3">
      <c r="B116" s="13" t="s">
        <v>156</v>
      </c>
      <c r="C116" s="13">
        <v>10</v>
      </c>
      <c r="E116" s="39" t="s">
        <v>247</v>
      </c>
    </row>
    <row r="117" spans="2:6" ht="16.5" thickBot="1" x14ac:dyDescent="0.3">
      <c r="B117" s="13" t="s">
        <v>157</v>
      </c>
      <c r="C117" s="13">
        <v>25</v>
      </c>
      <c r="E117" s="37">
        <f>SUMIF(B113:B128,"*es",C113:C128)</f>
        <v>346</v>
      </c>
      <c r="F117" t="str">
        <f ca="1">_xlfn.IFNA(_xlfn.FORMULATEXT(E117),"")</f>
        <v>=SUMIF(B113:B128,"*es",C113:C128)</v>
      </c>
    </row>
    <row r="118" spans="2:6" x14ac:dyDescent="0.25">
      <c r="B118" s="13" t="s">
        <v>153</v>
      </c>
      <c r="C118" s="13">
        <v>20</v>
      </c>
    </row>
    <row r="119" spans="2:6" ht="15.75" thickBot="1" x14ac:dyDescent="0.3">
      <c r="B119" s="13" t="s">
        <v>156</v>
      </c>
      <c r="C119" s="13">
        <v>22</v>
      </c>
      <c r="E119" s="39" t="s">
        <v>248</v>
      </c>
    </row>
    <row r="120" spans="2:6" ht="16.5" thickBot="1" x14ac:dyDescent="0.3">
      <c r="B120" s="13" t="s">
        <v>153</v>
      </c>
      <c r="C120" s="13">
        <v>46</v>
      </c>
      <c r="E120" s="37">
        <f>SUMIF(B113:B128,"?????es",C113:C128)</f>
        <v>174</v>
      </c>
      <c r="F120" t="str">
        <f ca="1">_xlfn.IFNA(_xlfn.FORMULATEXT(E120),"")</f>
        <v>=SUMIF(B113:B128,"?????es",C113:C128)</v>
      </c>
    </row>
    <row r="121" spans="2:6" x14ac:dyDescent="0.25">
      <c r="B121" s="13" t="s">
        <v>155</v>
      </c>
      <c r="C121" s="13">
        <v>24</v>
      </c>
    </row>
    <row r="122" spans="2:6" ht="15.75" thickBot="1" x14ac:dyDescent="0.3">
      <c r="B122" s="13" t="s">
        <v>155</v>
      </c>
      <c r="C122" s="13">
        <v>34</v>
      </c>
      <c r="E122" s="39" t="s">
        <v>249</v>
      </c>
    </row>
    <row r="123" spans="2:6" ht="16.5" thickBot="1" x14ac:dyDescent="0.3">
      <c r="B123" s="13" t="s">
        <v>156</v>
      </c>
      <c r="C123" s="13">
        <v>27</v>
      </c>
      <c r="E123" s="37">
        <f>SUMIF(B113:B128,"kiwis",C113:C128)+SUMIF(B113:B128,"bananas",C113:C128)</f>
        <v>116</v>
      </c>
      <c r="F123" t="str">
        <f ca="1">_xlfn.IFNA(_xlfn.FORMULATEXT(E123),"")</f>
        <v>=SUMIF(B113:B128,"kiwis",C113:C128)+SUMIF(B113:B128,"bananas",C113:C128)</v>
      </c>
    </row>
    <row r="124" spans="2:6" x14ac:dyDescent="0.25">
      <c r="B124" s="13" t="s">
        <v>153</v>
      </c>
      <c r="C124" s="13">
        <v>49</v>
      </c>
    </row>
    <row r="125" spans="2:6" ht="15.75" thickBot="1" x14ac:dyDescent="0.3">
      <c r="B125" s="13" t="s">
        <v>156</v>
      </c>
      <c r="C125" s="13">
        <v>10</v>
      </c>
      <c r="E125" s="39" t="s">
        <v>250</v>
      </c>
    </row>
    <row r="126" spans="2:6" ht="16.5" thickBot="1" x14ac:dyDescent="0.3">
      <c r="B126" s="13" t="s">
        <v>153</v>
      </c>
      <c r="C126" s="13">
        <v>41</v>
      </c>
      <c r="E126" s="37">
        <f>SUMIFS(C113:C128,C113:C128,"&gt;25",B113:B128,"oranges")</f>
        <v>81</v>
      </c>
      <c r="F126" t="str">
        <f ca="1">_xlfn.IFNA(_xlfn.FORMULATEXT(E126),"")</f>
        <v>=SUMIFS(C113:C128,C113:C128,"&gt;25",B113:B128,"oranges")</v>
      </c>
    </row>
    <row r="127" spans="2:6" x14ac:dyDescent="0.25">
      <c r="B127" s="13" t="s">
        <v>154</v>
      </c>
      <c r="C127" s="13">
        <v>35</v>
      </c>
    </row>
    <row r="128" spans="2:6" x14ac:dyDescent="0.25">
      <c r="B128" s="13" t="s">
        <v>157</v>
      </c>
      <c r="C128" s="13">
        <v>32</v>
      </c>
    </row>
    <row r="137" spans="1:7" ht="20.25" thickBot="1" x14ac:dyDescent="0.35">
      <c r="D137" s="10" t="s">
        <v>168</v>
      </c>
    </row>
    <row r="138" spans="1:7" ht="15.75" thickTop="1" x14ac:dyDescent="0.25"/>
    <row r="141" spans="1:7" ht="15.75" thickBot="1" x14ac:dyDescent="0.3"/>
    <row r="142" spans="1:7" ht="17.25" customHeight="1" thickBot="1" x14ac:dyDescent="0.3">
      <c r="A142" s="46" t="s">
        <v>73</v>
      </c>
      <c r="B142" s="46" t="s">
        <v>77</v>
      </c>
      <c r="C142" s="46" t="s">
        <v>74</v>
      </c>
      <c r="E142" s="39" t="s">
        <v>175</v>
      </c>
    </row>
    <row r="143" spans="1:7" ht="16.5" thickBot="1" x14ac:dyDescent="0.3">
      <c r="A143" s="50">
        <v>45564</v>
      </c>
      <c r="B143" s="13" t="s">
        <v>166</v>
      </c>
      <c r="C143" s="35">
        <v>9296</v>
      </c>
      <c r="E143" t="s">
        <v>176</v>
      </c>
      <c r="F143" s="37">
        <f>AVERAGEIF(C143:C159,"&lt;10000")</f>
        <v>7658.7</v>
      </c>
      <c r="G143" t="str">
        <f t="shared" ref="G143:G144" ca="1" si="8">_xlfn.IFNA(_xlfn.FORMULATEXT(F143),"")</f>
        <v>=AVERAGEIF(C143:C159,"&lt;10000")</v>
      </c>
    </row>
    <row r="144" spans="1:7" ht="16.5" thickBot="1" x14ac:dyDescent="0.3">
      <c r="A144" s="50">
        <v>45638</v>
      </c>
      <c r="B144" s="13" t="s">
        <v>166</v>
      </c>
      <c r="C144" s="35">
        <v>13261</v>
      </c>
      <c r="E144" s="56">
        <v>10000</v>
      </c>
      <c r="F144" s="37">
        <f>AVERAGEIF(C143:C159,"&lt;"&amp;E144)</f>
        <v>7658.7</v>
      </c>
      <c r="G144" t="str">
        <f t="shared" ca="1" si="8"/>
        <v>=AVERAGEIF(C143:C159,"&lt;"&amp;E144)</v>
      </c>
    </row>
    <row r="145" spans="1:7" x14ac:dyDescent="0.25">
      <c r="A145" s="50">
        <v>45642</v>
      </c>
      <c r="B145" s="36" t="s">
        <v>170</v>
      </c>
      <c r="C145" s="35">
        <v>5236</v>
      </c>
    </row>
    <row r="146" spans="1:7" ht="15.75" thickBot="1" x14ac:dyDescent="0.3">
      <c r="A146" s="50">
        <v>45653</v>
      </c>
      <c r="B146" s="33" t="s">
        <v>171</v>
      </c>
      <c r="C146" s="35">
        <v>10253</v>
      </c>
      <c r="E146" s="39" t="s">
        <v>251</v>
      </c>
    </row>
    <row r="147" spans="1:7" ht="16.5" thickBot="1" x14ac:dyDescent="0.3">
      <c r="A147" s="50">
        <v>45670</v>
      </c>
      <c r="B147" s="13" t="s">
        <v>162</v>
      </c>
      <c r="C147" s="35">
        <v>6526</v>
      </c>
      <c r="E147" t="s">
        <v>176</v>
      </c>
      <c r="F147" s="37">
        <f>AVERAGEIF(B143:B159,"*loaders*",C143:C159)</f>
        <v>7968.666666666667</v>
      </c>
      <c r="G147" t="str">
        <f t="shared" ref="G147:G148" ca="1" si="9">_xlfn.IFNA(_xlfn.FORMULATEXT(F147),"")</f>
        <v>=AVERAGEIF(B143:B159,"*loaders*",C143:C159)</v>
      </c>
    </row>
    <row r="148" spans="1:7" ht="16.5" thickBot="1" x14ac:dyDescent="0.3">
      <c r="A148" s="50">
        <v>45711</v>
      </c>
      <c r="B148" s="13" t="s">
        <v>165</v>
      </c>
      <c r="C148" s="35">
        <v>6312</v>
      </c>
      <c r="E148" t="s">
        <v>164</v>
      </c>
      <c r="F148" s="37">
        <f>AVERAGEIF(B143:B159,"*"&amp;E148&amp;"*",C143:C159)</f>
        <v>7968.666666666667</v>
      </c>
      <c r="G148" t="str">
        <f t="shared" ca="1" si="9"/>
        <v>=AVERAGEIF(B143:B159,"*"&amp;E148&amp;"*",C143:C159)</v>
      </c>
    </row>
    <row r="149" spans="1:7" x14ac:dyDescent="0.25">
      <c r="A149" s="50">
        <v>45746</v>
      </c>
      <c r="B149" s="13" t="s">
        <v>166</v>
      </c>
      <c r="C149" s="35">
        <v>6509</v>
      </c>
    </row>
    <row r="150" spans="1:7" ht="15.75" thickBot="1" x14ac:dyDescent="0.3">
      <c r="A150" s="50">
        <v>45756</v>
      </c>
      <c r="B150" s="13" t="s">
        <v>166</v>
      </c>
      <c r="C150" s="35">
        <v>14837</v>
      </c>
      <c r="E150" s="39" t="s">
        <v>252</v>
      </c>
    </row>
    <row r="151" spans="1:7" ht="16.5" thickBot="1" x14ac:dyDescent="0.3">
      <c r="A151" s="50">
        <v>45771</v>
      </c>
      <c r="B151" s="13" t="s">
        <v>165</v>
      </c>
      <c r="C151" s="35">
        <v>7334</v>
      </c>
      <c r="E151" t="s">
        <v>176</v>
      </c>
      <c r="F151" s="37">
        <f>AVERAGEIF(B143:B159,"&lt;&gt;*loaders*",C143:C159)</f>
        <v>9502.3571428571431</v>
      </c>
      <c r="G151" t="str">
        <f t="shared" ref="G151:G152" ca="1" si="10">_xlfn.IFNA(_xlfn.FORMULATEXT(F151),"")</f>
        <v>=AVERAGEIF(B143:B159,"&lt;&gt;*loaders*",C143:C159)</v>
      </c>
    </row>
    <row r="152" spans="1:7" ht="16.5" thickBot="1" x14ac:dyDescent="0.3">
      <c r="A152" s="50">
        <v>45802</v>
      </c>
      <c r="B152" s="36" t="s">
        <v>169</v>
      </c>
      <c r="C152" s="35">
        <v>10131</v>
      </c>
      <c r="E152" t="s">
        <v>164</v>
      </c>
      <c r="F152" s="37">
        <f>AVERAGEIF(B143:B159,"&lt;&gt;*" &amp; E152 &amp; "*",C143:C159)</f>
        <v>9502.3571428571431</v>
      </c>
      <c r="G152" t="str">
        <f t="shared" ca="1" si="10"/>
        <v>=AVERAGEIF(B143:B159,"&lt;&gt;*" &amp; E152 &amp; "*",C143:C159)</v>
      </c>
    </row>
    <row r="153" spans="1:7" x14ac:dyDescent="0.25">
      <c r="A153" s="50">
        <v>45808</v>
      </c>
      <c r="B153" s="13" t="s">
        <v>165</v>
      </c>
      <c r="C153" s="35">
        <v>9681</v>
      </c>
    </row>
    <row r="154" spans="1:7" ht="15.75" thickBot="1" x14ac:dyDescent="0.3">
      <c r="A154" s="50">
        <v>45833</v>
      </c>
      <c r="B154" s="33" t="s">
        <v>172</v>
      </c>
      <c r="C154" s="35">
        <v>10110</v>
      </c>
      <c r="E154" s="39" t="s">
        <v>253</v>
      </c>
    </row>
    <row r="155" spans="1:7" ht="16.5" thickBot="1" x14ac:dyDescent="0.3">
      <c r="A155" s="50">
        <v>45936</v>
      </c>
      <c r="B155" s="13" t="s">
        <v>165</v>
      </c>
      <c r="C155" s="35">
        <v>8814</v>
      </c>
      <c r="E155" t="s">
        <v>176</v>
      </c>
      <c r="F155" s="37">
        <f>AVERAGEIFS(C143:C159,B143:B159,"*truck*",A143:A159,"&gt;="&amp;DATE(2025,4,1))</f>
        <v>10166.5</v>
      </c>
      <c r="G155" t="str">
        <f t="shared" ref="G155" ca="1" si="11">_xlfn.IFNA(_xlfn.FORMULATEXT(F155),"")</f>
        <v>=AVERAGEIFS(C143:C159,B143:B159,"*truck*",A143:A159,"&gt;="&amp;DATE(2025,4,1))</v>
      </c>
    </row>
    <row r="156" spans="1:7" x14ac:dyDescent="0.25">
      <c r="A156" s="50">
        <v>45942</v>
      </c>
      <c r="B156" s="13" t="s">
        <v>161</v>
      </c>
      <c r="C156" s="35">
        <v>7270</v>
      </c>
    </row>
    <row r="157" spans="1:7" ht="15.75" thickBot="1" x14ac:dyDescent="0.3">
      <c r="A157" s="50">
        <v>45964</v>
      </c>
      <c r="B157" s="13" t="s">
        <v>163</v>
      </c>
      <c r="C157" s="35">
        <v>9609</v>
      </c>
      <c r="F157" s="55" t="s">
        <v>167</v>
      </c>
      <c r="G157" s="57">
        <v>45748</v>
      </c>
    </row>
    <row r="158" spans="1:7" ht="16.5" thickBot="1" x14ac:dyDescent="0.3">
      <c r="A158" s="50">
        <v>45965</v>
      </c>
      <c r="B158" s="36" t="s">
        <v>173</v>
      </c>
      <c r="C158" s="35">
        <v>10560</v>
      </c>
      <c r="F158" s="37">
        <f>AVERAGEIFS(C143:C159,B143:B159,"*"&amp;F157&amp;"*",A143:A159,"&gt;="&amp;G157)</f>
        <v>10166.5</v>
      </c>
      <c r="G158" t="str">
        <f ca="1">_xlfn.IFNA(_xlfn.FORMULATEXT(F158),"")</f>
        <v>=AVERAGEIFS(C143:C159,B143:B159,"*"&amp;F157&amp;"*",A143:A159,"&gt;="&amp;G157)</v>
      </c>
    </row>
    <row r="159" spans="1:7" x14ac:dyDescent="0.25">
      <c r="A159" s="50">
        <v>45966</v>
      </c>
      <c r="B159" s="36" t="s">
        <v>174</v>
      </c>
      <c r="C159" s="35">
        <v>11200</v>
      </c>
    </row>
  </sheetData>
  <mergeCells count="2">
    <mergeCell ref="B15:D15"/>
    <mergeCell ref="B16:D16"/>
  </mergeCells>
  <pageMargins left="0.7" right="0.7" top="0.75" bottom="0.75" header="0.3" footer="0.3"/>
  <drawing r:id="rId1"/>
  <tableParts count="2">
    <tablePart r:id="rId2"/>
    <tablePart r:id="rId3"/>
  </tablePart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8EAAC5-FDEF-4F96-A075-2C9E8A78CFAB}">
  <dimension ref="C1:M761"/>
  <sheetViews>
    <sheetView zoomScale="205" zoomScaleNormal="205" workbookViewId="0"/>
  </sheetViews>
  <sheetFormatPr defaultRowHeight="15" x14ac:dyDescent="0.25"/>
  <cols>
    <col min="4" max="4" width="9.7109375" bestFit="1" customWidth="1"/>
    <col min="6" max="6" width="8" customWidth="1"/>
    <col min="13" max="14" width="9.7109375" bestFit="1" customWidth="1"/>
  </cols>
  <sheetData>
    <row r="1" spans="3:13" ht="20.25" thickBot="1" x14ac:dyDescent="0.3">
      <c r="D1" s="40" t="s">
        <v>180</v>
      </c>
    </row>
    <row r="2" spans="3:13" ht="15.75" thickTop="1" x14ac:dyDescent="0.25"/>
    <row r="3" spans="3:13" ht="18" thickBot="1" x14ac:dyDescent="0.35">
      <c r="D3" s="11" t="s">
        <v>181</v>
      </c>
    </row>
    <row r="4" spans="3:13" ht="16.5" thickTop="1" thickBot="1" x14ac:dyDescent="0.3">
      <c r="D4" s="12" t="s">
        <v>268</v>
      </c>
    </row>
    <row r="6" spans="3:13" x14ac:dyDescent="0.25">
      <c r="D6" s="16" t="s">
        <v>182</v>
      </c>
      <c r="M6" s="20" t="s">
        <v>183</v>
      </c>
    </row>
    <row r="7" spans="3:13" x14ac:dyDescent="0.25">
      <c r="C7" s="41" t="s">
        <v>184</v>
      </c>
      <c r="D7" t="s">
        <v>185</v>
      </c>
      <c r="M7" s="34">
        <v>45268</v>
      </c>
    </row>
    <row r="8" spans="3:13" x14ac:dyDescent="0.25">
      <c r="C8" s="41" t="s">
        <v>186</v>
      </c>
      <c r="D8" t="s">
        <v>187</v>
      </c>
      <c r="M8" s="34">
        <v>45275</v>
      </c>
    </row>
    <row r="9" spans="3:13" x14ac:dyDescent="0.25">
      <c r="C9" s="41" t="s">
        <v>188</v>
      </c>
      <c r="D9" t="s">
        <v>189</v>
      </c>
      <c r="M9" s="34">
        <v>45285</v>
      </c>
    </row>
    <row r="10" spans="3:13" x14ac:dyDescent="0.25">
      <c r="C10" s="41" t="s">
        <v>190</v>
      </c>
      <c r="D10" t="s">
        <v>191</v>
      </c>
      <c r="M10" s="32"/>
    </row>
    <row r="11" spans="3:13" ht="15.75" thickBot="1" x14ac:dyDescent="0.3"/>
    <row r="12" spans="3:13" ht="16.5" thickBot="1" x14ac:dyDescent="0.3">
      <c r="C12" s="41" t="s">
        <v>269</v>
      </c>
      <c r="D12" s="42"/>
    </row>
    <row r="13" spans="3:13" x14ac:dyDescent="0.25">
      <c r="C13" s="41"/>
    </row>
    <row r="14" spans="3:13" x14ac:dyDescent="0.25">
      <c r="C14" s="41"/>
      <c r="G14" s="44"/>
    </row>
    <row r="15" spans="3:13" x14ac:dyDescent="0.25">
      <c r="C15" s="41"/>
    </row>
    <row r="17" spans="4:7" x14ac:dyDescent="0.25">
      <c r="D17" t="s">
        <v>73</v>
      </c>
      <c r="E17" t="s">
        <v>192</v>
      </c>
      <c r="F17" t="s">
        <v>193</v>
      </c>
      <c r="G17" t="s">
        <v>255</v>
      </c>
    </row>
    <row r="18" spans="4:7" x14ac:dyDescent="0.25">
      <c r="D18" s="32">
        <v>45261</v>
      </c>
      <c r="E18" s="43">
        <v>0</v>
      </c>
      <c r="F18" t="s">
        <v>196</v>
      </c>
      <c r="G18" s="92"/>
    </row>
    <row r="19" spans="4:7" x14ac:dyDescent="0.25">
      <c r="D19" s="32">
        <v>45261</v>
      </c>
      <c r="E19" s="43">
        <v>4.1666666666666664E-2</v>
      </c>
      <c r="F19" t="s">
        <v>197</v>
      </c>
      <c r="G19" s="92"/>
    </row>
    <row r="20" spans="4:7" x14ac:dyDescent="0.25">
      <c r="D20" s="32">
        <v>45261</v>
      </c>
      <c r="E20" s="43">
        <v>8.3333333333333329E-2</v>
      </c>
      <c r="F20" t="s">
        <v>198</v>
      </c>
      <c r="G20" s="92"/>
    </row>
    <row r="21" spans="4:7" x14ac:dyDescent="0.25">
      <c r="D21" s="32">
        <v>45261</v>
      </c>
      <c r="E21" s="43">
        <v>0.125</v>
      </c>
      <c r="F21" t="s">
        <v>199</v>
      </c>
      <c r="G21" s="92"/>
    </row>
    <row r="22" spans="4:7" x14ac:dyDescent="0.25">
      <c r="D22" s="32">
        <v>45261</v>
      </c>
      <c r="E22" s="43">
        <v>0.16666666666666666</v>
      </c>
      <c r="F22" t="s">
        <v>199</v>
      </c>
      <c r="G22" s="92"/>
    </row>
    <row r="23" spans="4:7" x14ac:dyDescent="0.25">
      <c r="D23" s="32">
        <v>45261</v>
      </c>
      <c r="E23" s="43">
        <v>0.20833333333333334</v>
      </c>
      <c r="F23" t="s">
        <v>200</v>
      </c>
      <c r="G23" s="92"/>
    </row>
    <row r="24" spans="4:7" x14ac:dyDescent="0.25">
      <c r="D24" s="32">
        <v>45261</v>
      </c>
      <c r="E24" s="43">
        <v>0.25</v>
      </c>
      <c r="F24" t="s">
        <v>200</v>
      </c>
      <c r="G24" s="92"/>
    </row>
    <row r="25" spans="4:7" x14ac:dyDescent="0.25">
      <c r="D25" s="32">
        <v>45261</v>
      </c>
      <c r="E25" s="43">
        <v>0.29166666666666669</v>
      </c>
      <c r="F25" t="s">
        <v>200</v>
      </c>
      <c r="G25" s="92"/>
    </row>
    <row r="26" spans="4:7" x14ac:dyDescent="0.25">
      <c r="D26" s="32">
        <v>45261</v>
      </c>
      <c r="E26" s="43">
        <v>0.33333333333333331</v>
      </c>
      <c r="F26" t="s">
        <v>201</v>
      </c>
      <c r="G26" s="92"/>
    </row>
    <row r="27" spans="4:7" x14ac:dyDescent="0.25">
      <c r="D27" s="32">
        <v>45261</v>
      </c>
      <c r="E27" s="43">
        <v>0.375</v>
      </c>
      <c r="F27" t="s">
        <v>202</v>
      </c>
      <c r="G27" s="92"/>
    </row>
    <row r="28" spans="4:7" x14ac:dyDescent="0.25">
      <c r="D28" s="32">
        <v>45261</v>
      </c>
      <c r="E28" s="43">
        <v>0.41666666666666669</v>
      </c>
      <c r="F28" t="s">
        <v>203</v>
      </c>
      <c r="G28" s="92"/>
    </row>
    <row r="29" spans="4:7" x14ac:dyDescent="0.25">
      <c r="D29" s="32">
        <v>45261</v>
      </c>
      <c r="E29" s="43">
        <v>0.45833333333333331</v>
      </c>
      <c r="F29" t="s">
        <v>203</v>
      </c>
      <c r="G29" s="92"/>
    </row>
    <row r="30" spans="4:7" x14ac:dyDescent="0.25">
      <c r="D30" s="32">
        <v>45261</v>
      </c>
      <c r="E30" s="43">
        <v>0.5</v>
      </c>
      <c r="F30" t="s">
        <v>204</v>
      </c>
      <c r="G30" s="92"/>
    </row>
    <row r="31" spans="4:7" x14ac:dyDescent="0.25">
      <c r="D31" s="32">
        <v>45261</v>
      </c>
      <c r="E31" s="43">
        <v>0.54166666666666663</v>
      </c>
      <c r="F31" t="s">
        <v>205</v>
      </c>
      <c r="G31" s="92"/>
    </row>
    <row r="32" spans="4:7" x14ac:dyDescent="0.25">
      <c r="D32" s="32">
        <v>45261</v>
      </c>
      <c r="E32" s="43">
        <v>0.58333333333333337</v>
      </c>
      <c r="F32" t="s">
        <v>205</v>
      </c>
      <c r="G32" s="92"/>
    </row>
    <row r="33" spans="4:7" x14ac:dyDescent="0.25">
      <c r="D33" s="32">
        <v>45261</v>
      </c>
      <c r="E33" s="43">
        <v>0.625</v>
      </c>
      <c r="F33" t="s">
        <v>205</v>
      </c>
      <c r="G33" s="92"/>
    </row>
    <row r="34" spans="4:7" x14ac:dyDescent="0.25">
      <c r="D34" s="32">
        <v>45261</v>
      </c>
      <c r="E34" s="43">
        <v>0.66666666666666663</v>
      </c>
      <c r="F34" t="s">
        <v>205</v>
      </c>
      <c r="G34" s="92"/>
    </row>
    <row r="35" spans="4:7" x14ac:dyDescent="0.25">
      <c r="D35" s="32">
        <v>45261</v>
      </c>
      <c r="E35" s="43">
        <v>0.70833333333333337</v>
      </c>
      <c r="F35" t="s">
        <v>205</v>
      </c>
      <c r="G35" s="92"/>
    </row>
    <row r="36" spans="4:7" x14ac:dyDescent="0.25">
      <c r="D36" s="32">
        <v>45261</v>
      </c>
      <c r="E36" s="43">
        <v>0.75</v>
      </c>
      <c r="F36" t="s">
        <v>204</v>
      </c>
      <c r="G36" s="92"/>
    </row>
    <row r="37" spans="4:7" x14ac:dyDescent="0.25">
      <c r="D37" s="32">
        <v>45261</v>
      </c>
      <c r="E37" s="43">
        <v>0.79166666666666663</v>
      </c>
      <c r="F37" t="s">
        <v>204</v>
      </c>
      <c r="G37" s="92"/>
    </row>
    <row r="38" spans="4:7" x14ac:dyDescent="0.25">
      <c r="D38" s="32">
        <v>45261</v>
      </c>
      <c r="E38" s="43">
        <v>0.83333333333333337</v>
      </c>
      <c r="F38" t="s">
        <v>204</v>
      </c>
      <c r="G38" s="92"/>
    </row>
    <row r="39" spans="4:7" x14ac:dyDescent="0.25">
      <c r="D39" s="32">
        <v>45261</v>
      </c>
      <c r="E39" s="43">
        <v>0.875</v>
      </c>
      <c r="F39" t="s">
        <v>204</v>
      </c>
      <c r="G39" s="92"/>
    </row>
    <row r="40" spans="4:7" x14ac:dyDescent="0.25">
      <c r="D40" s="32">
        <v>45261</v>
      </c>
      <c r="E40" s="43">
        <v>0.91666666666666663</v>
      </c>
      <c r="F40" t="s">
        <v>204</v>
      </c>
      <c r="G40" s="92"/>
    </row>
    <row r="41" spans="4:7" x14ac:dyDescent="0.25">
      <c r="D41" s="32">
        <v>45261</v>
      </c>
      <c r="E41" s="43">
        <v>0.95833333333333337</v>
      </c>
      <c r="F41" t="s">
        <v>204</v>
      </c>
      <c r="G41" s="92"/>
    </row>
    <row r="42" spans="4:7" x14ac:dyDescent="0.25">
      <c r="D42" s="32">
        <v>45262</v>
      </c>
      <c r="E42" s="43">
        <v>0</v>
      </c>
      <c r="F42" t="s">
        <v>204</v>
      </c>
      <c r="G42" s="92"/>
    </row>
    <row r="43" spans="4:7" x14ac:dyDescent="0.25">
      <c r="D43" s="32">
        <v>45262</v>
      </c>
      <c r="E43" s="43">
        <v>4.1666666666666664E-2</v>
      </c>
      <c r="F43" t="s">
        <v>204</v>
      </c>
      <c r="G43" s="92"/>
    </row>
    <row r="44" spans="4:7" x14ac:dyDescent="0.25">
      <c r="D44" s="32">
        <v>45262</v>
      </c>
      <c r="E44" s="43">
        <v>8.3333333333333329E-2</v>
      </c>
      <c r="F44" t="s">
        <v>204</v>
      </c>
      <c r="G44" s="92"/>
    </row>
    <row r="45" spans="4:7" x14ac:dyDescent="0.25">
      <c r="D45" s="32">
        <v>45262</v>
      </c>
      <c r="E45" s="43">
        <v>0.125</v>
      </c>
      <c r="F45" t="s">
        <v>204</v>
      </c>
      <c r="G45" s="92"/>
    </row>
    <row r="46" spans="4:7" x14ac:dyDescent="0.25">
      <c r="D46" s="32">
        <v>45262</v>
      </c>
      <c r="E46" s="43">
        <v>0.16666666666666666</v>
      </c>
      <c r="F46" t="s">
        <v>204</v>
      </c>
      <c r="G46" s="92"/>
    </row>
    <row r="47" spans="4:7" x14ac:dyDescent="0.25">
      <c r="D47" s="32">
        <v>45262</v>
      </c>
      <c r="E47" s="43">
        <v>0.20833333333333334</v>
      </c>
      <c r="F47" t="s">
        <v>204</v>
      </c>
      <c r="G47" s="92"/>
    </row>
    <row r="48" spans="4:7" x14ac:dyDescent="0.25">
      <c r="D48" s="32">
        <v>45262</v>
      </c>
      <c r="E48" s="43">
        <v>0.25</v>
      </c>
      <c r="F48" t="s">
        <v>203</v>
      </c>
      <c r="G48" s="92"/>
    </row>
    <row r="49" spans="4:7" x14ac:dyDescent="0.25">
      <c r="D49" s="32">
        <v>45262</v>
      </c>
      <c r="E49" s="43">
        <v>0.29166666666666669</v>
      </c>
      <c r="F49" t="s">
        <v>203</v>
      </c>
      <c r="G49" s="92"/>
    </row>
    <row r="50" spans="4:7" x14ac:dyDescent="0.25">
      <c r="D50" s="32">
        <v>45262</v>
      </c>
      <c r="E50" s="43">
        <v>0.33333333333333331</v>
      </c>
      <c r="F50" t="s">
        <v>203</v>
      </c>
      <c r="G50" s="92"/>
    </row>
    <row r="51" spans="4:7" x14ac:dyDescent="0.25">
      <c r="D51" s="32">
        <v>45262</v>
      </c>
      <c r="E51" s="43">
        <v>0.375</v>
      </c>
      <c r="F51" t="s">
        <v>203</v>
      </c>
      <c r="G51" s="92"/>
    </row>
    <row r="52" spans="4:7" x14ac:dyDescent="0.25">
      <c r="D52" s="32">
        <v>45262</v>
      </c>
      <c r="E52" s="43">
        <v>0.41666666666666669</v>
      </c>
      <c r="F52" t="s">
        <v>203</v>
      </c>
      <c r="G52" s="92"/>
    </row>
    <row r="53" spans="4:7" x14ac:dyDescent="0.25">
      <c r="D53" s="32">
        <v>45262</v>
      </c>
      <c r="E53" s="43">
        <v>0.45833333333333331</v>
      </c>
      <c r="F53" t="s">
        <v>203</v>
      </c>
      <c r="G53" s="92"/>
    </row>
    <row r="54" spans="4:7" x14ac:dyDescent="0.25">
      <c r="D54" s="32">
        <v>45262</v>
      </c>
      <c r="E54" s="43">
        <v>0.5</v>
      </c>
      <c r="F54" t="s">
        <v>202</v>
      </c>
      <c r="G54" s="92"/>
    </row>
    <row r="55" spans="4:7" x14ac:dyDescent="0.25">
      <c r="D55" s="32">
        <v>45262</v>
      </c>
      <c r="E55" s="43">
        <v>0.54166666666666663</v>
      </c>
      <c r="F55" t="s">
        <v>202</v>
      </c>
      <c r="G55" s="92"/>
    </row>
    <row r="56" spans="4:7" x14ac:dyDescent="0.25">
      <c r="D56" s="32">
        <v>45262</v>
      </c>
      <c r="E56" s="43">
        <v>0.58333333333333337</v>
      </c>
      <c r="F56" t="s">
        <v>202</v>
      </c>
      <c r="G56" s="92"/>
    </row>
    <row r="57" spans="4:7" x14ac:dyDescent="0.25">
      <c r="D57" s="32">
        <v>45262</v>
      </c>
      <c r="E57" s="43">
        <v>0.625</v>
      </c>
      <c r="F57" t="s">
        <v>202</v>
      </c>
      <c r="G57" s="92"/>
    </row>
    <row r="58" spans="4:7" x14ac:dyDescent="0.25">
      <c r="D58" s="32">
        <v>45262</v>
      </c>
      <c r="E58" s="43">
        <v>0.66666666666666663</v>
      </c>
      <c r="F58" t="s">
        <v>203</v>
      </c>
      <c r="G58" s="92"/>
    </row>
    <row r="59" spans="4:7" x14ac:dyDescent="0.25">
      <c r="D59" s="32">
        <v>45262</v>
      </c>
      <c r="E59" s="43">
        <v>0.70833333333333337</v>
      </c>
      <c r="F59" t="s">
        <v>203</v>
      </c>
      <c r="G59" s="92"/>
    </row>
    <row r="60" spans="4:7" x14ac:dyDescent="0.25">
      <c r="D60" s="32">
        <v>45262</v>
      </c>
      <c r="E60" s="43">
        <v>0.75</v>
      </c>
      <c r="F60" t="s">
        <v>203</v>
      </c>
      <c r="G60" s="92"/>
    </row>
    <row r="61" spans="4:7" x14ac:dyDescent="0.25">
      <c r="D61" s="32">
        <v>45262</v>
      </c>
      <c r="E61" s="43">
        <v>0.79166666666666663</v>
      </c>
      <c r="F61" t="s">
        <v>203</v>
      </c>
      <c r="G61" s="92"/>
    </row>
    <row r="62" spans="4:7" x14ac:dyDescent="0.25">
      <c r="D62" s="32">
        <v>45262</v>
      </c>
      <c r="E62" s="43">
        <v>0.83333333333333337</v>
      </c>
      <c r="F62" t="s">
        <v>203</v>
      </c>
      <c r="G62" s="92"/>
    </row>
    <row r="63" spans="4:7" x14ac:dyDescent="0.25">
      <c r="D63" s="32">
        <v>45262</v>
      </c>
      <c r="E63" s="43">
        <v>0.875</v>
      </c>
      <c r="F63" t="s">
        <v>203</v>
      </c>
      <c r="G63" s="92"/>
    </row>
    <row r="64" spans="4:7" x14ac:dyDescent="0.25">
      <c r="D64" s="32">
        <v>45262</v>
      </c>
      <c r="E64" s="43">
        <v>0.91666666666666663</v>
      </c>
      <c r="F64" t="s">
        <v>203</v>
      </c>
      <c r="G64" s="92"/>
    </row>
    <row r="65" spans="4:7" x14ac:dyDescent="0.25">
      <c r="D65" s="32">
        <v>45262</v>
      </c>
      <c r="E65" s="43">
        <v>0.95833333333333337</v>
      </c>
      <c r="F65" t="s">
        <v>203</v>
      </c>
      <c r="G65" s="92"/>
    </row>
    <row r="66" spans="4:7" x14ac:dyDescent="0.25">
      <c r="D66" s="32">
        <v>45263</v>
      </c>
      <c r="E66" s="43">
        <v>0</v>
      </c>
      <c r="F66" t="s">
        <v>203</v>
      </c>
      <c r="G66" s="92"/>
    </row>
    <row r="67" spans="4:7" x14ac:dyDescent="0.25">
      <c r="D67" s="32">
        <v>45263</v>
      </c>
      <c r="E67" s="43">
        <v>4.1666666666666664E-2</v>
      </c>
      <c r="F67" t="s">
        <v>203</v>
      </c>
      <c r="G67" s="92"/>
    </row>
    <row r="68" spans="4:7" x14ac:dyDescent="0.25">
      <c r="D68" s="32">
        <v>45263</v>
      </c>
      <c r="E68" s="43">
        <v>8.3333333333333329E-2</v>
      </c>
      <c r="F68" t="s">
        <v>204</v>
      </c>
      <c r="G68" s="92"/>
    </row>
    <row r="69" spans="4:7" x14ac:dyDescent="0.25">
      <c r="D69" s="32">
        <v>45263</v>
      </c>
      <c r="E69" s="43">
        <v>0.125</v>
      </c>
      <c r="F69" t="s">
        <v>204</v>
      </c>
      <c r="G69" s="92"/>
    </row>
    <row r="70" spans="4:7" x14ac:dyDescent="0.25">
      <c r="D70" s="32">
        <v>45263</v>
      </c>
      <c r="E70" s="43">
        <v>0.16666666666666666</v>
      </c>
      <c r="F70" t="s">
        <v>204</v>
      </c>
      <c r="G70" s="92"/>
    </row>
    <row r="71" spans="4:7" x14ac:dyDescent="0.25">
      <c r="D71" s="32">
        <v>45263</v>
      </c>
      <c r="E71" s="43">
        <v>0.20833333333333334</v>
      </c>
      <c r="F71" t="s">
        <v>204</v>
      </c>
      <c r="G71" s="92"/>
    </row>
    <row r="72" spans="4:7" x14ac:dyDescent="0.25">
      <c r="D72" s="32">
        <v>45263</v>
      </c>
      <c r="E72" s="43">
        <v>0.25</v>
      </c>
      <c r="F72" t="s">
        <v>204</v>
      </c>
      <c r="G72" s="92"/>
    </row>
    <row r="73" spans="4:7" x14ac:dyDescent="0.25">
      <c r="D73" s="32">
        <v>45263</v>
      </c>
      <c r="E73" s="43">
        <v>0.29166666666666669</v>
      </c>
      <c r="F73" t="s">
        <v>204</v>
      </c>
      <c r="G73" s="92"/>
    </row>
    <row r="74" spans="4:7" x14ac:dyDescent="0.25">
      <c r="D74" s="32">
        <v>45263</v>
      </c>
      <c r="E74" s="43">
        <v>0.33333333333333331</v>
      </c>
      <c r="F74" t="s">
        <v>204</v>
      </c>
      <c r="G74" s="92"/>
    </row>
    <row r="75" spans="4:7" x14ac:dyDescent="0.25">
      <c r="D75" s="32">
        <v>45263</v>
      </c>
      <c r="E75" s="43">
        <v>0.375</v>
      </c>
      <c r="F75" t="s">
        <v>204</v>
      </c>
      <c r="G75" s="92"/>
    </row>
    <row r="76" spans="4:7" x14ac:dyDescent="0.25">
      <c r="D76" s="32">
        <v>45263</v>
      </c>
      <c r="E76" s="43">
        <v>0.41666666666666669</v>
      </c>
      <c r="F76" t="s">
        <v>203</v>
      </c>
      <c r="G76" s="92"/>
    </row>
    <row r="77" spans="4:7" x14ac:dyDescent="0.25">
      <c r="D77" s="32">
        <v>45263</v>
      </c>
      <c r="E77" s="43">
        <v>0.45833333333333331</v>
      </c>
      <c r="F77" t="s">
        <v>203</v>
      </c>
      <c r="G77" s="92"/>
    </row>
    <row r="78" spans="4:7" x14ac:dyDescent="0.25">
      <c r="D78" s="32">
        <v>45263</v>
      </c>
      <c r="E78" s="43">
        <v>0.5</v>
      </c>
      <c r="F78" t="s">
        <v>203</v>
      </c>
      <c r="G78" s="92"/>
    </row>
    <row r="79" spans="4:7" x14ac:dyDescent="0.25">
      <c r="D79" s="32">
        <v>45263</v>
      </c>
      <c r="E79" s="43">
        <v>0.54166666666666663</v>
      </c>
      <c r="F79" t="s">
        <v>203</v>
      </c>
      <c r="G79" s="92"/>
    </row>
    <row r="80" spans="4:7" x14ac:dyDescent="0.25">
      <c r="D80" s="32">
        <v>45263</v>
      </c>
      <c r="E80" s="43">
        <v>0.58333333333333337</v>
      </c>
      <c r="F80" t="s">
        <v>203</v>
      </c>
      <c r="G80" s="92"/>
    </row>
    <row r="81" spans="4:7" x14ac:dyDescent="0.25">
      <c r="D81" s="32">
        <v>45263</v>
      </c>
      <c r="E81" s="43">
        <v>0.625</v>
      </c>
      <c r="F81" t="s">
        <v>202</v>
      </c>
      <c r="G81" s="92"/>
    </row>
    <row r="82" spans="4:7" x14ac:dyDescent="0.25">
      <c r="D82" s="32">
        <v>45263</v>
      </c>
      <c r="E82" s="43">
        <v>0.66666666666666663</v>
      </c>
      <c r="F82" t="s">
        <v>202</v>
      </c>
      <c r="G82" s="92"/>
    </row>
    <row r="83" spans="4:7" x14ac:dyDescent="0.25">
      <c r="D83" s="32">
        <v>45263</v>
      </c>
      <c r="E83" s="43">
        <v>0.70833333333333337</v>
      </c>
      <c r="F83" t="s">
        <v>202</v>
      </c>
      <c r="G83" s="92"/>
    </row>
    <row r="84" spans="4:7" x14ac:dyDescent="0.25">
      <c r="D84" s="32">
        <v>45263</v>
      </c>
      <c r="E84" s="43">
        <v>0.75</v>
      </c>
      <c r="F84" t="s">
        <v>203</v>
      </c>
      <c r="G84" s="92"/>
    </row>
    <row r="85" spans="4:7" x14ac:dyDescent="0.25">
      <c r="D85" s="32">
        <v>45263</v>
      </c>
      <c r="E85" s="43">
        <v>0.79166666666666663</v>
      </c>
      <c r="F85" t="s">
        <v>203</v>
      </c>
      <c r="G85" s="92"/>
    </row>
    <row r="86" spans="4:7" x14ac:dyDescent="0.25">
      <c r="D86" s="32">
        <v>45263</v>
      </c>
      <c r="E86" s="43">
        <v>0.83333333333333337</v>
      </c>
      <c r="F86" t="s">
        <v>203</v>
      </c>
      <c r="G86" s="92"/>
    </row>
    <row r="87" spans="4:7" x14ac:dyDescent="0.25">
      <c r="D87" s="32">
        <v>45263</v>
      </c>
      <c r="E87" s="43">
        <v>0.875</v>
      </c>
      <c r="F87" t="s">
        <v>204</v>
      </c>
      <c r="G87" s="92"/>
    </row>
    <row r="88" spans="4:7" x14ac:dyDescent="0.25">
      <c r="D88" s="32">
        <v>45263</v>
      </c>
      <c r="E88" s="43">
        <v>0.91666666666666663</v>
      </c>
      <c r="F88" t="s">
        <v>203</v>
      </c>
      <c r="G88" s="92"/>
    </row>
    <row r="89" spans="4:7" x14ac:dyDescent="0.25">
      <c r="D89" s="32">
        <v>45263</v>
      </c>
      <c r="E89" s="43">
        <v>0.95833333333333337</v>
      </c>
      <c r="F89" t="s">
        <v>203</v>
      </c>
      <c r="G89" s="92"/>
    </row>
    <row r="90" spans="4:7" x14ac:dyDescent="0.25">
      <c r="D90" s="32">
        <v>45264</v>
      </c>
      <c r="E90" s="43">
        <v>0</v>
      </c>
      <c r="F90" t="s">
        <v>202</v>
      </c>
      <c r="G90" s="92"/>
    </row>
    <row r="91" spans="4:7" x14ac:dyDescent="0.25">
      <c r="D91" s="32">
        <v>45264</v>
      </c>
      <c r="E91" s="43">
        <v>4.1666666666666664E-2</v>
      </c>
      <c r="F91" t="s">
        <v>202</v>
      </c>
      <c r="G91" s="92"/>
    </row>
    <row r="92" spans="4:7" x14ac:dyDescent="0.25">
      <c r="D92" s="32">
        <v>45264</v>
      </c>
      <c r="E92" s="43">
        <v>8.3333333333333329E-2</v>
      </c>
      <c r="F92" t="s">
        <v>203</v>
      </c>
      <c r="G92" s="92"/>
    </row>
    <row r="93" spans="4:7" x14ac:dyDescent="0.25">
      <c r="D93" s="32">
        <v>45264</v>
      </c>
      <c r="E93" s="43">
        <v>0.125</v>
      </c>
      <c r="F93" t="s">
        <v>203</v>
      </c>
      <c r="G93" s="92"/>
    </row>
    <row r="94" spans="4:7" x14ac:dyDescent="0.25">
      <c r="D94" s="32">
        <v>45264</v>
      </c>
      <c r="E94" s="43">
        <v>0.16666666666666666</v>
      </c>
      <c r="F94" t="s">
        <v>203</v>
      </c>
      <c r="G94" s="92"/>
    </row>
    <row r="95" spans="4:7" x14ac:dyDescent="0.25">
      <c r="D95" s="32">
        <v>45264</v>
      </c>
      <c r="E95" s="43">
        <v>0.20833333333333334</v>
      </c>
      <c r="F95" t="s">
        <v>203</v>
      </c>
      <c r="G95" s="92"/>
    </row>
    <row r="96" spans="4:7" x14ac:dyDescent="0.25">
      <c r="D96" s="32">
        <v>45264</v>
      </c>
      <c r="E96" s="43">
        <v>0.25</v>
      </c>
      <c r="F96" t="s">
        <v>203</v>
      </c>
      <c r="G96" s="92"/>
    </row>
    <row r="97" spans="4:7" x14ac:dyDescent="0.25">
      <c r="D97" s="32">
        <v>45264</v>
      </c>
      <c r="E97" s="43">
        <v>0.29166666666666669</v>
      </c>
      <c r="F97" t="s">
        <v>204</v>
      </c>
      <c r="G97" s="92"/>
    </row>
    <row r="98" spans="4:7" x14ac:dyDescent="0.25">
      <c r="D98" s="32">
        <v>45264</v>
      </c>
      <c r="E98" s="43">
        <v>0.33333333333333331</v>
      </c>
      <c r="F98" t="s">
        <v>204</v>
      </c>
      <c r="G98" s="92"/>
    </row>
    <row r="99" spans="4:7" x14ac:dyDescent="0.25">
      <c r="D99" s="32">
        <v>45264</v>
      </c>
      <c r="E99" s="43">
        <v>0.375</v>
      </c>
      <c r="F99" t="s">
        <v>204</v>
      </c>
      <c r="G99" s="92"/>
    </row>
    <row r="100" spans="4:7" x14ac:dyDescent="0.25">
      <c r="D100" s="32">
        <v>45264</v>
      </c>
      <c r="E100" s="43">
        <v>0.41666666666666669</v>
      </c>
      <c r="F100" t="s">
        <v>204</v>
      </c>
      <c r="G100" s="92"/>
    </row>
    <row r="101" spans="4:7" x14ac:dyDescent="0.25">
      <c r="D101" s="32">
        <v>45264</v>
      </c>
      <c r="E101" s="43">
        <v>0.45833333333333331</v>
      </c>
      <c r="F101" t="s">
        <v>203</v>
      </c>
      <c r="G101" s="92"/>
    </row>
    <row r="102" spans="4:7" x14ac:dyDescent="0.25">
      <c r="D102" s="32">
        <v>45264</v>
      </c>
      <c r="E102" s="43">
        <v>0.5</v>
      </c>
      <c r="F102" t="s">
        <v>203</v>
      </c>
      <c r="G102" s="92"/>
    </row>
    <row r="103" spans="4:7" x14ac:dyDescent="0.25">
      <c r="D103" s="32">
        <v>45264</v>
      </c>
      <c r="E103" s="43">
        <v>0.54166666666666663</v>
      </c>
      <c r="F103" t="s">
        <v>202</v>
      </c>
      <c r="G103" s="92"/>
    </row>
    <row r="104" spans="4:7" x14ac:dyDescent="0.25">
      <c r="D104" s="32">
        <v>45264</v>
      </c>
      <c r="E104" s="43">
        <v>0.58333333333333337</v>
      </c>
      <c r="F104" t="s">
        <v>202</v>
      </c>
      <c r="G104" s="92"/>
    </row>
    <row r="105" spans="4:7" x14ac:dyDescent="0.25">
      <c r="D105" s="32">
        <v>45264</v>
      </c>
      <c r="E105" s="43">
        <v>0.625</v>
      </c>
      <c r="F105" t="s">
        <v>203</v>
      </c>
      <c r="G105" s="92"/>
    </row>
    <row r="106" spans="4:7" x14ac:dyDescent="0.25">
      <c r="D106" s="32">
        <v>45264</v>
      </c>
      <c r="E106" s="43">
        <v>0.66666666666666663</v>
      </c>
      <c r="F106" t="s">
        <v>203</v>
      </c>
      <c r="G106" s="92"/>
    </row>
    <row r="107" spans="4:7" x14ac:dyDescent="0.25">
      <c r="D107" s="32">
        <v>45264</v>
      </c>
      <c r="E107" s="43">
        <v>0.70833333333333337</v>
      </c>
      <c r="F107" t="s">
        <v>203</v>
      </c>
      <c r="G107" s="92"/>
    </row>
    <row r="108" spans="4:7" x14ac:dyDescent="0.25">
      <c r="D108" s="32">
        <v>45264</v>
      </c>
      <c r="E108" s="43">
        <v>0.75</v>
      </c>
      <c r="F108" t="s">
        <v>203</v>
      </c>
      <c r="G108" s="92"/>
    </row>
    <row r="109" spans="4:7" x14ac:dyDescent="0.25">
      <c r="D109" s="32">
        <v>45264</v>
      </c>
      <c r="E109" s="43">
        <v>0.79166666666666663</v>
      </c>
      <c r="F109" t="s">
        <v>203</v>
      </c>
      <c r="G109" s="92"/>
    </row>
    <row r="110" spans="4:7" x14ac:dyDescent="0.25">
      <c r="D110" s="32">
        <v>45264</v>
      </c>
      <c r="E110" s="43">
        <v>0.83333333333333337</v>
      </c>
      <c r="F110" t="s">
        <v>204</v>
      </c>
      <c r="G110" s="92"/>
    </row>
    <row r="111" spans="4:7" x14ac:dyDescent="0.25">
      <c r="D111" s="32">
        <v>45264</v>
      </c>
      <c r="E111" s="43">
        <v>0.875</v>
      </c>
      <c r="F111" t="s">
        <v>204</v>
      </c>
      <c r="G111" s="92"/>
    </row>
    <row r="112" spans="4:7" x14ac:dyDescent="0.25">
      <c r="D112" s="32">
        <v>45264</v>
      </c>
      <c r="E112" s="43">
        <v>0.91666666666666663</v>
      </c>
      <c r="F112" t="s">
        <v>204</v>
      </c>
      <c r="G112" s="92"/>
    </row>
    <row r="113" spans="4:7" x14ac:dyDescent="0.25">
      <c r="D113" s="32">
        <v>45264</v>
      </c>
      <c r="E113" s="43">
        <v>0.95833333333333337</v>
      </c>
      <c r="F113" t="s">
        <v>205</v>
      </c>
      <c r="G113" s="92"/>
    </row>
    <row r="114" spans="4:7" x14ac:dyDescent="0.25">
      <c r="D114" s="32">
        <v>45266</v>
      </c>
      <c r="E114" s="43">
        <v>0</v>
      </c>
      <c r="F114" t="s">
        <v>204</v>
      </c>
      <c r="G114" s="92"/>
    </row>
    <row r="115" spans="4:7" x14ac:dyDescent="0.25">
      <c r="D115" s="32">
        <v>45266</v>
      </c>
      <c r="E115" s="43">
        <v>0</v>
      </c>
      <c r="F115" t="s">
        <v>205</v>
      </c>
      <c r="G115" s="92"/>
    </row>
    <row r="116" spans="4:7" x14ac:dyDescent="0.25">
      <c r="D116" s="32">
        <v>45266</v>
      </c>
      <c r="E116" s="43">
        <v>4.1666666666666664E-2</v>
      </c>
      <c r="F116" t="s">
        <v>204</v>
      </c>
      <c r="G116" s="92"/>
    </row>
    <row r="117" spans="4:7" x14ac:dyDescent="0.25">
      <c r="D117" s="32">
        <v>45266</v>
      </c>
      <c r="E117" s="43">
        <v>4.1666666666666664E-2</v>
      </c>
      <c r="F117" t="s">
        <v>205</v>
      </c>
      <c r="G117" s="92"/>
    </row>
    <row r="118" spans="4:7" x14ac:dyDescent="0.25">
      <c r="D118" s="32">
        <v>45266</v>
      </c>
      <c r="E118" s="43">
        <v>8.3333333333333329E-2</v>
      </c>
      <c r="F118" t="s">
        <v>204</v>
      </c>
      <c r="G118" s="92"/>
    </row>
    <row r="119" spans="4:7" x14ac:dyDescent="0.25">
      <c r="D119" s="32">
        <v>45266</v>
      </c>
      <c r="E119" s="43">
        <v>8.3333333333333329E-2</v>
      </c>
      <c r="F119" t="s">
        <v>205</v>
      </c>
      <c r="G119" s="92"/>
    </row>
    <row r="120" spans="4:7" x14ac:dyDescent="0.25">
      <c r="D120" s="32">
        <v>45266</v>
      </c>
      <c r="E120" s="43">
        <v>0.125</v>
      </c>
      <c r="F120" t="s">
        <v>204</v>
      </c>
      <c r="G120" s="92"/>
    </row>
    <row r="121" spans="4:7" x14ac:dyDescent="0.25">
      <c r="D121" s="32">
        <v>45266</v>
      </c>
      <c r="E121" s="43">
        <v>0.125</v>
      </c>
      <c r="F121" t="s">
        <v>205</v>
      </c>
      <c r="G121" s="92"/>
    </row>
    <row r="122" spans="4:7" x14ac:dyDescent="0.25">
      <c r="D122" s="32">
        <v>45266</v>
      </c>
      <c r="E122" s="43">
        <v>0.16666666666666666</v>
      </c>
      <c r="F122" t="s">
        <v>204</v>
      </c>
      <c r="G122" s="92"/>
    </row>
    <row r="123" spans="4:7" x14ac:dyDescent="0.25">
      <c r="D123" s="32">
        <v>45266</v>
      </c>
      <c r="E123" s="43">
        <v>0.16666666666666666</v>
      </c>
      <c r="F123" t="s">
        <v>206</v>
      </c>
      <c r="G123" s="92"/>
    </row>
    <row r="124" spans="4:7" x14ac:dyDescent="0.25">
      <c r="D124" s="32">
        <v>45266</v>
      </c>
      <c r="E124" s="43">
        <v>0.20833333333333334</v>
      </c>
      <c r="F124" t="s">
        <v>204</v>
      </c>
      <c r="G124" s="92"/>
    </row>
    <row r="125" spans="4:7" x14ac:dyDescent="0.25">
      <c r="D125" s="32">
        <v>45266</v>
      </c>
      <c r="E125" s="43">
        <v>0.20833333333333334</v>
      </c>
      <c r="F125" t="s">
        <v>206</v>
      </c>
      <c r="G125" s="92"/>
    </row>
    <row r="126" spans="4:7" x14ac:dyDescent="0.25">
      <c r="D126" s="32">
        <v>45266</v>
      </c>
      <c r="E126" s="43">
        <v>0.25</v>
      </c>
      <c r="F126" t="s">
        <v>204</v>
      </c>
      <c r="G126" s="92"/>
    </row>
    <row r="127" spans="4:7" x14ac:dyDescent="0.25">
      <c r="D127" s="32">
        <v>45266</v>
      </c>
      <c r="E127" s="43">
        <v>0.25</v>
      </c>
      <c r="F127" t="s">
        <v>206</v>
      </c>
      <c r="G127" s="92"/>
    </row>
    <row r="128" spans="4:7" x14ac:dyDescent="0.25">
      <c r="D128" s="32">
        <v>45266</v>
      </c>
      <c r="E128" s="43">
        <v>0.29166666666666669</v>
      </c>
      <c r="F128" t="s">
        <v>204</v>
      </c>
      <c r="G128" s="92"/>
    </row>
    <row r="129" spans="4:7" x14ac:dyDescent="0.25">
      <c r="D129" s="32">
        <v>45266</v>
      </c>
      <c r="E129" s="43">
        <v>0.29166666666666669</v>
      </c>
      <c r="F129" t="s">
        <v>207</v>
      </c>
      <c r="G129" s="92"/>
    </row>
    <row r="130" spans="4:7" x14ac:dyDescent="0.25">
      <c r="D130" s="32">
        <v>45266</v>
      </c>
      <c r="E130" s="43">
        <v>0.33333333333333331</v>
      </c>
      <c r="F130" t="s">
        <v>204</v>
      </c>
      <c r="G130" s="92"/>
    </row>
    <row r="131" spans="4:7" x14ac:dyDescent="0.25">
      <c r="D131" s="32">
        <v>45266</v>
      </c>
      <c r="E131" s="43">
        <v>0.33333333333333331</v>
      </c>
      <c r="F131" t="s">
        <v>207</v>
      </c>
      <c r="G131" s="92"/>
    </row>
    <row r="132" spans="4:7" x14ac:dyDescent="0.25">
      <c r="D132" s="32">
        <v>45266</v>
      </c>
      <c r="E132" s="43">
        <v>0.375</v>
      </c>
      <c r="F132" t="s">
        <v>204</v>
      </c>
      <c r="G132" s="92"/>
    </row>
    <row r="133" spans="4:7" x14ac:dyDescent="0.25">
      <c r="D133" s="32">
        <v>45266</v>
      </c>
      <c r="E133" s="43">
        <v>0.375</v>
      </c>
      <c r="F133" t="s">
        <v>207</v>
      </c>
      <c r="G133" s="92"/>
    </row>
    <row r="134" spans="4:7" x14ac:dyDescent="0.25">
      <c r="D134" s="32">
        <v>45266</v>
      </c>
      <c r="E134" s="43">
        <v>0.41666666666666669</v>
      </c>
      <c r="F134" t="s">
        <v>204</v>
      </c>
      <c r="G134" s="92"/>
    </row>
    <row r="135" spans="4:7" x14ac:dyDescent="0.25">
      <c r="D135" s="32">
        <v>45266</v>
      </c>
      <c r="E135" s="43">
        <v>0.41666666666666669</v>
      </c>
      <c r="F135" t="s">
        <v>206</v>
      </c>
      <c r="G135" s="92"/>
    </row>
    <row r="136" spans="4:7" x14ac:dyDescent="0.25">
      <c r="D136" s="32">
        <v>45266</v>
      </c>
      <c r="E136" s="43">
        <v>0.45833333333333331</v>
      </c>
      <c r="F136" t="s">
        <v>203</v>
      </c>
      <c r="G136" s="92"/>
    </row>
    <row r="137" spans="4:7" x14ac:dyDescent="0.25">
      <c r="D137" s="32">
        <v>45266</v>
      </c>
      <c r="E137" s="43">
        <v>0.45833333333333331</v>
      </c>
      <c r="F137" t="s">
        <v>206</v>
      </c>
      <c r="G137" s="92"/>
    </row>
    <row r="138" spans="4:7" x14ac:dyDescent="0.25">
      <c r="D138" s="32">
        <v>45266</v>
      </c>
      <c r="E138" s="43">
        <v>0.5</v>
      </c>
      <c r="F138" t="s">
        <v>203</v>
      </c>
      <c r="G138" s="92"/>
    </row>
    <row r="139" spans="4:7" x14ac:dyDescent="0.25">
      <c r="D139" s="32">
        <v>45266</v>
      </c>
      <c r="E139" s="43">
        <v>0.5</v>
      </c>
      <c r="F139" t="s">
        <v>206</v>
      </c>
      <c r="G139" s="92"/>
    </row>
    <row r="140" spans="4:7" x14ac:dyDescent="0.25">
      <c r="D140" s="32">
        <v>45266</v>
      </c>
      <c r="E140" s="43">
        <v>0.54166666666666663</v>
      </c>
      <c r="F140" t="s">
        <v>203</v>
      </c>
      <c r="G140" s="92"/>
    </row>
    <row r="141" spans="4:7" x14ac:dyDescent="0.25">
      <c r="D141" s="32">
        <v>45266</v>
      </c>
      <c r="E141" s="43">
        <v>0.54166666666666663</v>
      </c>
      <c r="F141" t="s">
        <v>205</v>
      </c>
      <c r="G141" s="92"/>
    </row>
    <row r="142" spans="4:7" x14ac:dyDescent="0.25">
      <c r="D142" s="32">
        <v>45266</v>
      </c>
      <c r="E142" s="43">
        <v>0.58333333333333337</v>
      </c>
      <c r="F142" t="s">
        <v>203</v>
      </c>
      <c r="G142" s="92"/>
    </row>
    <row r="143" spans="4:7" x14ac:dyDescent="0.25">
      <c r="D143" s="32">
        <v>45266</v>
      </c>
      <c r="E143" s="43">
        <v>0.58333333333333337</v>
      </c>
      <c r="F143" t="s">
        <v>205</v>
      </c>
      <c r="G143" s="92"/>
    </row>
    <row r="144" spans="4:7" x14ac:dyDescent="0.25">
      <c r="D144" s="32">
        <v>45266</v>
      </c>
      <c r="E144" s="43">
        <v>0.625</v>
      </c>
      <c r="F144" t="s">
        <v>203</v>
      </c>
      <c r="G144" s="92"/>
    </row>
    <row r="145" spans="4:7" x14ac:dyDescent="0.25">
      <c r="D145" s="32">
        <v>45266</v>
      </c>
      <c r="E145" s="43">
        <v>0.625</v>
      </c>
      <c r="F145" t="s">
        <v>205</v>
      </c>
      <c r="G145" s="92"/>
    </row>
    <row r="146" spans="4:7" x14ac:dyDescent="0.25">
      <c r="D146" s="32">
        <v>45266</v>
      </c>
      <c r="E146" s="43">
        <v>0.66666666666666663</v>
      </c>
      <c r="F146" t="s">
        <v>204</v>
      </c>
      <c r="G146" s="92"/>
    </row>
    <row r="147" spans="4:7" x14ac:dyDescent="0.25">
      <c r="D147" s="32">
        <v>45266</v>
      </c>
      <c r="E147" s="43">
        <v>0.66666666666666663</v>
      </c>
      <c r="F147" t="s">
        <v>206</v>
      </c>
      <c r="G147" s="92"/>
    </row>
    <row r="148" spans="4:7" x14ac:dyDescent="0.25">
      <c r="D148" s="32">
        <v>45266</v>
      </c>
      <c r="E148" s="43">
        <v>0.70833333333333337</v>
      </c>
      <c r="F148" t="s">
        <v>204</v>
      </c>
      <c r="G148" s="92"/>
    </row>
    <row r="149" spans="4:7" x14ac:dyDescent="0.25">
      <c r="D149" s="32">
        <v>45266</v>
      </c>
      <c r="E149" s="43">
        <v>0.70833333333333337</v>
      </c>
      <c r="F149" t="s">
        <v>206</v>
      </c>
      <c r="G149" s="92"/>
    </row>
    <row r="150" spans="4:7" x14ac:dyDescent="0.25">
      <c r="D150" s="32">
        <v>45266</v>
      </c>
      <c r="E150" s="43">
        <v>0.75</v>
      </c>
      <c r="F150" t="s">
        <v>204</v>
      </c>
      <c r="G150" s="92"/>
    </row>
    <row r="151" spans="4:7" x14ac:dyDescent="0.25">
      <c r="D151" s="32">
        <v>45266</v>
      </c>
      <c r="E151" s="43">
        <v>0.75</v>
      </c>
      <c r="F151" t="s">
        <v>208</v>
      </c>
      <c r="G151" s="92"/>
    </row>
    <row r="152" spans="4:7" x14ac:dyDescent="0.25">
      <c r="D152" s="32">
        <v>45266</v>
      </c>
      <c r="E152" s="43">
        <v>0.79166666666666663</v>
      </c>
      <c r="F152" t="s">
        <v>204</v>
      </c>
      <c r="G152" s="92"/>
    </row>
    <row r="153" spans="4:7" x14ac:dyDescent="0.25">
      <c r="D153" s="32">
        <v>45266</v>
      </c>
      <c r="E153" s="43">
        <v>0.79166666666666663</v>
      </c>
      <c r="F153" t="s">
        <v>208</v>
      </c>
      <c r="G153" s="92"/>
    </row>
    <row r="154" spans="4:7" x14ac:dyDescent="0.25">
      <c r="D154" s="32">
        <v>45266</v>
      </c>
      <c r="E154" s="43">
        <v>0.83333333333333337</v>
      </c>
      <c r="F154" t="s">
        <v>204</v>
      </c>
      <c r="G154" s="92"/>
    </row>
    <row r="155" spans="4:7" x14ac:dyDescent="0.25">
      <c r="D155" s="32">
        <v>45266</v>
      </c>
      <c r="E155" s="43">
        <v>0.83333333333333337</v>
      </c>
      <c r="F155" t="s">
        <v>208</v>
      </c>
      <c r="G155" s="92"/>
    </row>
    <row r="156" spans="4:7" x14ac:dyDescent="0.25">
      <c r="D156" s="32">
        <v>45266</v>
      </c>
      <c r="E156" s="43">
        <v>0.875</v>
      </c>
      <c r="F156" t="s">
        <v>204</v>
      </c>
      <c r="G156" s="92"/>
    </row>
    <row r="157" spans="4:7" x14ac:dyDescent="0.25">
      <c r="D157" s="32">
        <v>45266</v>
      </c>
      <c r="E157" s="43">
        <v>0.875</v>
      </c>
      <c r="F157" t="s">
        <v>207</v>
      </c>
      <c r="G157" s="92"/>
    </row>
    <row r="158" spans="4:7" x14ac:dyDescent="0.25">
      <c r="D158" s="32">
        <v>45266</v>
      </c>
      <c r="E158" s="43">
        <v>0.91666666666666663</v>
      </c>
      <c r="F158" t="s">
        <v>205</v>
      </c>
      <c r="G158" s="92"/>
    </row>
    <row r="159" spans="4:7" x14ac:dyDescent="0.25">
      <c r="D159" s="32">
        <v>45266</v>
      </c>
      <c r="E159" s="43">
        <v>0.91666666666666663</v>
      </c>
      <c r="F159" t="s">
        <v>207</v>
      </c>
      <c r="G159" s="92"/>
    </row>
    <row r="160" spans="4:7" x14ac:dyDescent="0.25">
      <c r="D160" s="32">
        <v>45266</v>
      </c>
      <c r="E160" s="43">
        <v>0.95833333333333337</v>
      </c>
      <c r="F160" t="s">
        <v>205</v>
      </c>
      <c r="G160" s="92"/>
    </row>
    <row r="161" spans="4:7" x14ac:dyDescent="0.25">
      <c r="D161" s="32">
        <v>45266</v>
      </c>
      <c r="E161" s="43">
        <v>0.95833333333333337</v>
      </c>
      <c r="F161" t="s">
        <v>206</v>
      </c>
      <c r="G161" s="92"/>
    </row>
    <row r="162" spans="4:7" x14ac:dyDescent="0.25">
      <c r="D162" s="32">
        <v>45267</v>
      </c>
      <c r="E162" s="43">
        <v>0</v>
      </c>
      <c r="F162" t="s">
        <v>206</v>
      </c>
      <c r="G162" s="92"/>
    </row>
    <row r="163" spans="4:7" x14ac:dyDescent="0.25">
      <c r="D163" s="32">
        <v>45267</v>
      </c>
      <c r="E163" s="43">
        <v>4.1666666666666664E-2</v>
      </c>
      <c r="F163" t="s">
        <v>205</v>
      </c>
      <c r="G163" s="92"/>
    </row>
    <row r="164" spans="4:7" x14ac:dyDescent="0.25">
      <c r="D164" s="32">
        <v>45267</v>
      </c>
      <c r="E164" s="43">
        <v>8.3333333333333329E-2</v>
      </c>
      <c r="F164" t="s">
        <v>206</v>
      </c>
      <c r="G164" s="92"/>
    </row>
    <row r="165" spans="4:7" x14ac:dyDescent="0.25">
      <c r="D165" s="32">
        <v>45267</v>
      </c>
      <c r="E165" s="43">
        <v>0.125</v>
      </c>
      <c r="F165" t="s">
        <v>205</v>
      </c>
      <c r="G165" s="92"/>
    </row>
    <row r="166" spans="4:7" x14ac:dyDescent="0.25">
      <c r="D166" s="32">
        <v>45267</v>
      </c>
      <c r="E166" s="43">
        <v>0.16666666666666666</v>
      </c>
      <c r="F166" t="s">
        <v>205</v>
      </c>
      <c r="G166" s="92"/>
    </row>
    <row r="167" spans="4:7" x14ac:dyDescent="0.25">
      <c r="D167" s="32">
        <v>45267</v>
      </c>
      <c r="E167" s="43">
        <v>0.20833333333333334</v>
      </c>
      <c r="F167" t="s">
        <v>205</v>
      </c>
      <c r="G167" s="92"/>
    </row>
    <row r="168" spans="4:7" x14ac:dyDescent="0.25">
      <c r="D168" s="32">
        <v>45267</v>
      </c>
      <c r="E168" s="43">
        <v>0.25</v>
      </c>
      <c r="F168" t="s">
        <v>204</v>
      </c>
      <c r="G168" s="92"/>
    </row>
    <row r="169" spans="4:7" x14ac:dyDescent="0.25">
      <c r="D169" s="32">
        <v>45267</v>
      </c>
      <c r="E169" s="43">
        <v>0.29166666666666669</v>
      </c>
      <c r="F169" t="s">
        <v>204</v>
      </c>
      <c r="G169" s="92"/>
    </row>
    <row r="170" spans="4:7" x14ac:dyDescent="0.25">
      <c r="D170" s="32">
        <v>45267</v>
      </c>
      <c r="E170" s="43">
        <v>0.33333333333333331</v>
      </c>
      <c r="F170" t="s">
        <v>204</v>
      </c>
      <c r="G170" s="92"/>
    </row>
    <row r="171" spans="4:7" x14ac:dyDescent="0.25">
      <c r="D171" s="32">
        <v>45267</v>
      </c>
      <c r="E171" s="43">
        <v>0.375</v>
      </c>
      <c r="F171" t="s">
        <v>203</v>
      </c>
      <c r="G171" s="92"/>
    </row>
    <row r="172" spans="4:7" x14ac:dyDescent="0.25">
      <c r="D172" s="32">
        <v>45267</v>
      </c>
      <c r="E172" s="43">
        <v>0.41666666666666669</v>
      </c>
      <c r="F172" t="s">
        <v>203</v>
      </c>
      <c r="G172" s="92"/>
    </row>
    <row r="173" spans="4:7" x14ac:dyDescent="0.25">
      <c r="D173" s="32">
        <v>45267</v>
      </c>
      <c r="E173" s="43">
        <v>0.45833333333333331</v>
      </c>
      <c r="F173" t="s">
        <v>202</v>
      </c>
      <c r="G173" s="92"/>
    </row>
    <row r="174" spans="4:7" x14ac:dyDescent="0.25">
      <c r="D174" s="32">
        <v>45267</v>
      </c>
      <c r="E174" s="43">
        <v>0.5</v>
      </c>
      <c r="F174" t="s">
        <v>202</v>
      </c>
      <c r="G174" s="92"/>
    </row>
    <row r="175" spans="4:7" x14ac:dyDescent="0.25">
      <c r="D175" s="32">
        <v>45267</v>
      </c>
      <c r="E175" s="43">
        <v>0.54166666666666663</v>
      </c>
      <c r="F175" t="s">
        <v>209</v>
      </c>
      <c r="G175" s="92"/>
    </row>
    <row r="176" spans="4:7" x14ac:dyDescent="0.25">
      <c r="D176" s="32">
        <v>45267</v>
      </c>
      <c r="E176" s="43">
        <v>0.58333333333333337</v>
      </c>
      <c r="F176" t="s">
        <v>209</v>
      </c>
      <c r="G176" s="92"/>
    </row>
    <row r="177" spans="4:7" x14ac:dyDescent="0.25">
      <c r="D177" s="32">
        <v>45267</v>
      </c>
      <c r="E177" s="43">
        <v>0.625</v>
      </c>
      <c r="F177" t="s">
        <v>209</v>
      </c>
      <c r="G177" s="92"/>
    </row>
    <row r="178" spans="4:7" x14ac:dyDescent="0.25">
      <c r="D178" s="32">
        <v>45267</v>
      </c>
      <c r="E178" s="43">
        <v>0.66666666666666663</v>
      </c>
      <c r="F178" t="s">
        <v>209</v>
      </c>
      <c r="G178" s="92"/>
    </row>
    <row r="179" spans="4:7" x14ac:dyDescent="0.25">
      <c r="D179" s="32">
        <v>45267</v>
      </c>
      <c r="E179" s="43">
        <v>0.70833333333333337</v>
      </c>
      <c r="F179" t="s">
        <v>209</v>
      </c>
      <c r="G179" s="92"/>
    </row>
    <row r="180" spans="4:7" x14ac:dyDescent="0.25">
      <c r="D180" s="32">
        <v>45267</v>
      </c>
      <c r="E180" s="43">
        <v>0.75</v>
      </c>
      <c r="F180" t="s">
        <v>209</v>
      </c>
      <c r="G180" s="92"/>
    </row>
    <row r="181" spans="4:7" x14ac:dyDescent="0.25">
      <c r="D181" s="32">
        <v>45267</v>
      </c>
      <c r="E181" s="43">
        <v>0.79166666666666663</v>
      </c>
      <c r="F181" t="s">
        <v>209</v>
      </c>
      <c r="G181" s="92"/>
    </row>
    <row r="182" spans="4:7" x14ac:dyDescent="0.25">
      <c r="D182" s="32">
        <v>45267</v>
      </c>
      <c r="E182" s="43">
        <v>0.83333333333333337</v>
      </c>
      <c r="F182" t="s">
        <v>209</v>
      </c>
      <c r="G182" s="92"/>
    </row>
    <row r="183" spans="4:7" x14ac:dyDescent="0.25">
      <c r="D183" s="32">
        <v>45267</v>
      </c>
      <c r="E183" s="43">
        <v>0.875</v>
      </c>
      <c r="F183" t="s">
        <v>209</v>
      </c>
      <c r="G183" s="92"/>
    </row>
    <row r="184" spans="4:7" x14ac:dyDescent="0.25">
      <c r="D184" s="32">
        <v>45267</v>
      </c>
      <c r="E184" s="43">
        <v>0.91666666666666663</v>
      </c>
      <c r="F184" t="s">
        <v>209</v>
      </c>
      <c r="G184" s="92"/>
    </row>
    <row r="185" spans="4:7" x14ac:dyDescent="0.25">
      <c r="D185" s="32">
        <v>45267</v>
      </c>
      <c r="E185" s="43">
        <v>0.95833333333333337</v>
      </c>
      <c r="F185" t="s">
        <v>209</v>
      </c>
      <c r="G185" s="92"/>
    </row>
    <row r="186" spans="4:7" x14ac:dyDescent="0.25">
      <c r="D186" s="32">
        <v>45268</v>
      </c>
      <c r="E186" s="43">
        <v>0</v>
      </c>
      <c r="F186" t="s">
        <v>209</v>
      </c>
      <c r="G186" s="92"/>
    </row>
    <row r="187" spans="4:7" x14ac:dyDescent="0.25">
      <c r="D187" s="32">
        <v>45268</v>
      </c>
      <c r="E187" s="43">
        <v>4.1666666666666664E-2</v>
      </c>
      <c r="F187" t="s">
        <v>209</v>
      </c>
      <c r="G187" s="92"/>
    </row>
    <row r="188" spans="4:7" x14ac:dyDescent="0.25">
      <c r="D188" s="32">
        <v>45268</v>
      </c>
      <c r="E188" s="43">
        <v>8.3333333333333329E-2</v>
      </c>
      <c r="F188" t="s">
        <v>209</v>
      </c>
      <c r="G188" s="92"/>
    </row>
    <row r="189" spans="4:7" x14ac:dyDescent="0.25">
      <c r="D189" s="32">
        <v>45268</v>
      </c>
      <c r="E189" s="43">
        <v>0.125</v>
      </c>
      <c r="F189" t="s">
        <v>209</v>
      </c>
      <c r="G189" s="92"/>
    </row>
    <row r="190" spans="4:7" x14ac:dyDescent="0.25">
      <c r="D190" s="32">
        <v>45268</v>
      </c>
      <c r="E190" s="43">
        <v>0.16666666666666666</v>
      </c>
      <c r="F190" t="s">
        <v>202</v>
      </c>
      <c r="G190" s="92"/>
    </row>
    <row r="191" spans="4:7" x14ac:dyDescent="0.25">
      <c r="D191" s="32">
        <v>45268</v>
      </c>
      <c r="E191" s="43">
        <v>0.20833333333333334</v>
      </c>
      <c r="F191" t="s">
        <v>209</v>
      </c>
      <c r="G191" s="92"/>
    </row>
    <row r="192" spans="4:7" x14ac:dyDescent="0.25">
      <c r="D192" s="32">
        <v>45268</v>
      </c>
      <c r="E192" s="43">
        <v>0.25</v>
      </c>
      <c r="F192" t="s">
        <v>209</v>
      </c>
      <c r="G192" s="92"/>
    </row>
    <row r="193" spans="4:7" x14ac:dyDescent="0.25">
      <c r="D193" s="32">
        <v>45268</v>
      </c>
      <c r="E193" s="43">
        <v>0.29166666666666669</v>
      </c>
      <c r="F193" t="s">
        <v>209</v>
      </c>
      <c r="G193" s="92"/>
    </row>
    <row r="194" spans="4:7" x14ac:dyDescent="0.25">
      <c r="D194" s="32">
        <v>45268</v>
      </c>
      <c r="E194" s="43">
        <v>0.33333333333333331</v>
      </c>
      <c r="F194" t="s">
        <v>209</v>
      </c>
      <c r="G194" s="92"/>
    </row>
    <row r="195" spans="4:7" x14ac:dyDescent="0.25">
      <c r="D195" s="32">
        <v>45268</v>
      </c>
      <c r="E195" s="43">
        <v>0.375</v>
      </c>
      <c r="F195" t="s">
        <v>201</v>
      </c>
      <c r="G195" s="92"/>
    </row>
    <row r="196" spans="4:7" x14ac:dyDescent="0.25">
      <c r="D196" s="32">
        <v>45268</v>
      </c>
      <c r="E196" s="43">
        <v>0.41666666666666669</v>
      </c>
      <c r="F196" t="s">
        <v>201</v>
      </c>
      <c r="G196" s="92"/>
    </row>
    <row r="197" spans="4:7" x14ac:dyDescent="0.25">
      <c r="D197" s="32">
        <v>45268</v>
      </c>
      <c r="E197" s="43">
        <v>0.45833333333333331</v>
      </c>
      <c r="F197" t="s">
        <v>200</v>
      </c>
      <c r="G197" s="92"/>
    </row>
    <row r="198" spans="4:7" x14ac:dyDescent="0.25">
      <c r="D198" s="32">
        <v>45268</v>
      </c>
      <c r="E198" s="43">
        <v>0.5</v>
      </c>
      <c r="F198" t="s">
        <v>200</v>
      </c>
      <c r="G198" s="92"/>
    </row>
    <row r="199" spans="4:7" x14ac:dyDescent="0.25">
      <c r="D199" s="32">
        <v>45268</v>
      </c>
      <c r="E199" s="43">
        <v>0.54166666666666663</v>
      </c>
      <c r="F199" t="s">
        <v>199</v>
      </c>
      <c r="G199" s="92"/>
    </row>
    <row r="200" spans="4:7" x14ac:dyDescent="0.25">
      <c r="D200" s="32">
        <v>45268</v>
      </c>
      <c r="E200" s="43">
        <v>0.58333333333333337</v>
      </c>
      <c r="F200" t="s">
        <v>199</v>
      </c>
      <c r="G200" s="92"/>
    </row>
    <row r="201" spans="4:7" x14ac:dyDescent="0.25">
      <c r="D201" s="32">
        <v>45268</v>
      </c>
      <c r="E201" s="43">
        <v>0.625</v>
      </c>
      <c r="F201" t="s">
        <v>200</v>
      </c>
      <c r="G201" s="92"/>
    </row>
    <row r="202" spans="4:7" x14ac:dyDescent="0.25">
      <c r="D202" s="32">
        <v>45268</v>
      </c>
      <c r="E202" s="43">
        <v>0.66666666666666663</v>
      </c>
      <c r="F202" t="s">
        <v>201</v>
      </c>
      <c r="G202" s="92"/>
    </row>
    <row r="203" spans="4:7" x14ac:dyDescent="0.25">
      <c r="D203" s="32">
        <v>45268</v>
      </c>
      <c r="E203" s="43">
        <v>0.70833333333333337</v>
      </c>
      <c r="F203" t="s">
        <v>201</v>
      </c>
      <c r="G203" s="92"/>
    </row>
    <row r="204" spans="4:7" x14ac:dyDescent="0.25">
      <c r="D204" s="32">
        <v>45268</v>
      </c>
      <c r="E204" s="43">
        <v>0.75</v>
      </c>
      <c r="F204" t="s">
        <v>200</v>
      </c>
      <c r="G204" s="92"/>
    </row>
    <row r="205" spans="4:7" x14ac:dyDescent="0.25">
      <c r="D205" s="32">
        <v>45268</v>
      </c>
      <c r="E205" s="43">
        <v>0.79166666666666663</v>
      </c>
      <c r="F205" t="s">
        <v>200</v>
      </c>
      <c r="G205" s="92"/>
    </row>
    <row r="206" spans="4:7" x14ac:dyDescent="0.25">
      <c r="D206" s="32">
        <v>45268</v>
      </c>
      <c r="E206" s="43">
        <v>0.83333333333333337</v>
      </c>
      <c r="F206" t="s">
        <v>199</v>
      </c>
      <c r="G206" s="92"/>
    </row>
    <row r="207" spans="4:7" x14ac:dyDescent="0.25">
      <c r="D207" s="32">
        <v>45268</v>
      </c>
      <c r="E207" s="43">
        <v>0.875</v>
      </c>
      <c r="F207" t="s">
        <v>199</v>
      </c>
      <c r="G207" s="92"/>
    </row>
    <row r="208" spans="4:7" x14ac:dyDescent="0.25">
      <c r="D208" s="32">
        <v>45268</v>
      </c>
      <c r="E208" s="43">
        <v>0.91666666666666663</v>
      </c>
      <c r="F208" t="s">
        <v>199</v>
      </c>
      <c r="G208" s="92"/>
    </row>
    <row r="209" spans="4:7" x14ac:dyDescent="0.25">
      <c r="D209" s="32">
        <v>45268</v>
      </c>
      <c r="E209" s="43">
        <v>0.95833333333333337</v>
      </c>
      <c r="F209" t="s">
        <v>199</v>
      </c>
      <c r="G209" s="92"/>
    </row>
    <row r="210" spans="4:7" x14ac:dyDescent="0.25">
      <c r="D210" s="32">
        <v>45269</v>
      </c>
      <c r="E210" s="43">
        <v>0</v>
      </c>
      <c r="F210" t="s">
        <v>199</v>
      </c>
      <c r="G210" s="92"/>
    </row>
    <row r="211" spans="4:7" x14ac:dyDescent="0.25">
      <c r="D211" s="32">
        <v>45269</v>
      </c>
      <c r="E211" s="43">
        <v>4.1666666666666664E-2</v>
      </c>
      <c r="F211" t="s">
        <v>199</v>
      </c>
      <c r="G211" s="92"/>
    </row>
    <row r="212" spans="4:7" x14ac:dyDescent="0.25">
      <c r="D212" s="32">
        <v>45269</v>
      </c>
      <c r="E212" s="43">
        <v>8.3333333333333329E-2</v>
      </c>
      <c r="F212" t="s">
        <v>199</v>
      </c>
      <c r="G212" s="92"/>
    </row>
    <row r="213" spans="4:7" x14ac:dyDescent="0.25">
      <c r="D213" s="32">
        <v>45269</v>
      </c>
      <c r="E213" s="43">
        <v>0.125</v>
      </c>
      <c r="F213" t="s">
        <v>199</v>
      </c>
      <c r="G213" s="92"/>
    </row>
    <row r="214" spans="4:7" x14ac:dyDescent="0.25">
      <c r="D214" s="32">
        <v>45269</v>
      </c>
      <c r="E214" s="43">
        <v>0.16666666666666666</v>
      </c>
      <c r="F214" t="s">
        <v>198</v>
      </c>
      <c r="G214" s="92"/>
    </row>
    <row r="215" spans="4:7" x14ac:dyDescent="0.25">
      <c r="D215" s="32">
        <v>45269</v>
      </c>
      <c r="E215" s="43">
        <v>0.20833333333333334</v>
      </c>
      <c r="F215" t="s">
        <v>198</v>
      </c>
      <c r="G215" s="92"/>
    </row>
    <row r="216" spans="4:7" x14ac:dyDescent="0.25">
      <c r="D216" s="32">
        <v>45269</v>
      </c>
      <c r="E216" s="43">
        <v>0.25</v>
      </c>
      <c r="F216" t="s">
        <v>198</v>
      </c>
      <c r="G216" s="92"/>
    </row>
    <row r="217" spans="4:7" x14ac:dyDescent="0.25">
      <c r="D217" s="32">
        <v>45269</v>
      </c>
      <c r="E217" s="43">
        <v>0.29166666666666669</v>
      </c>
      <c r="F217" t="s">
        <v>198</v>
      </c>
      <c r="G217" s="92"/>
    </row>
    <row r="218" spans="4:7" x14ac:dyDescent="0.25">
      <c r="D218" s="32">
        <v>45269</v>
      </c>
      <c r="E218" s="43">
        <v>0.33333333333333331</v>
      </c>
      <c r="F218" t="s">
        <v>210</v>
      </c>
      <c r="G218" s="92"/>
    </row>
    <row r="219" spans="4:7" x14ac:dyDescent="0.25">
      <c r="D219" s="32">
        <v>45269</v>
      </c>
      <c r="E219" s="43">
        <v>0.375</v>
      </c>
      <c r="F219" t="s">
        <v>211</v>
      </c>
      <c r="G219" s="92"/>
    </row>
    <row r="220" spans="4:7" x14ac:dyDescent="0.25">
      <c r="D220" s="32">
        <v>45269</v>
      </c>
      <c r="E220" s="43">
        <v>0.41666666666666669</v>
      </c>
      <c r="F220" t="s">
        <v>211</v>
      </c>
      <c r="G220" s="92"/>
    </row>
    <row r="221" spans="4:7" x14ac:dyDescent="0.25">
      <c r="D221" s="32">
        <v>45269</v>
      </c>
      <c r="E221" s="43">
        <v>0.45833333333333331</v>
      </c>
      <c r="F221" t="s">
        <v>212</v>
      </c>
      <c r="G221" s="92"/>
    </row>
    <row r="222" spans="4:7" x14ac:dyDescent="0.25">
      <c r="D222" s="32">
        <v>45269</v>
      </c>
      <c r="E222" s="43">
        <v>0.5</v>
      </c>
      <c r="F222" t="s">
        <v>212</v>
      </c>
      <c r="G222" s="92"/>
    </row>
    <row r="223" spans="4:7" x14ac:dyDescent="0.25">
      <c r="D223" s="32">
        <v>45269</v>
      </c>
      <c r="E223" s="43">
        <v>0.54166666666666663</v>
      </c>
      <c r="F223" t="s">
        <v>213</v>
      </c>
      <c r="G223" s="92"/>
    </row>
    <row r="224" spans="4:7" x14ac:dyDescent="0.25">
      <c r="D224" s="32">
        <v>45269</v>
      </c>
      <c r="E224" s="43">
        <v>0.58333333333333337</v>
      </c>
      <c r="F224" t="s">
        <v>213</v>
      </c>
      <c r="G224" s="92"/>
    </row>
    <row r="225" spans="4:7" x14ac:dyDescent="0.25">
      <c r="D225" s="32">
        <v>45269</v>
      </c>
      <c r="E225" s="43">
        <v>0.625</v>
      </c>
      <c r="F225" t="s">
        <v>213</v>
      </c>
      <c r="G225" s="92"/>
    </row>
    <row r="226" spans="4:7" x14ac:dyDescent="0.25">
      <c r="D226" s="32">
        <v>45269</v>
      </c>
      <c r="E226" s="43">
        <v>0.66666666666666663</v>
      </c>
      <c r="F226" t="s">
        <v>214</v>
      </c>
      <c r="G226" s="92"/>
    </row>
    <row r="227" spans="4:7" x14ac:dyDescent="0.25">
      <c r="D227" s="32">
        <v>45269</v>
      </c>
      <c r="E227" s="43">
        <v>0.70833333333333337</v>
      </c>
      <c r="F227" t="s">
        <v>214</v>
      </c>
      <c r="G227" s="92"/>
    </row>
    <row r="228" spans="4:7" x14ac:dyDescent="0.25">
      <c r="D228" s="32">
        <v>45269</v>
      </c>
      <c r="E228" s="43">
        <v>0.75</v>
      </c>
      <c r="F228" t="s">
        <v>213</v>
      </c>
      <c r="G228" s="92"/>
    </row>
    <row r="229" spans="4:7" x14ac:dyDescent="0.25">
      <c r="D229" s="32">
        <v>45269</v>
      </c>
      <c r="E229" s="43">
        <v>0.79166666666666663</v>
      </c>
      <c r="F229" t="s">
        <v>213</v>
      </c>
      <c r="G229" s="92"/>
    </row>
    <row r="230" spans="4:7" x14ac:dyDescent="0.25">
      <c r="D230" s="32">
        <v>45269</v>
      </c>
      <c r="E230" s="43">
        <v>0.83333333333333337</v>
      </c>
      <c r="F230" t="s">
        <v>213</v>
      </c>
      <c r="G230" s="92"/>
    </row>
    <row r="231" spans="4:7" x14ac:dyDescent="0.25">
      <c r="D231" s="32">
        <v>45269</v>
      </c>
      <c r="E231" s="43">
        <v>0.875</v>
      </c>
      <c r="F231" t="s">
        <v>212</v>
      </c>
      <c r="G231" s="92"/>
    </row>
    <row r="232" spans="4:7" x14ac:dyDescent="0.25">
      <c r="D232" s="32">
        <v>45269</v>
      </c>
      <c r="E232" s="43">
        <v>0.91666666666666663</v>
      </c>
      <c r="F232" t="s">
        <v>211</v>
      </c>
      <c r="G232" s="92"/>
    </row>
    <row r="233" spans="4:7" x14ac:dyDescent="0.25">
      <c r="D233" s="32">
        <v>45269</v>
      </c>
      <c r="E233" s="43">
        <v>0.95833333333333337</v>
      </c>
      <c r="F233" t="s">
        <v>211</v>
      </c>
      <c r="G233" s="92"/>
    </row>
    <row r="234" spans="4:7" x14ac:dyDescent="0.25">
      <c r="D234" s="32">
        <v>45270</v>
      </c>
      <c r="E234" s="43">
        <v>0</v>
      </c>
      <c r="F234" t="s">
        <v>211</v>
      </c>
      <c r="G234" s="92"/>
    </row>
    <row r="235" spans="4:7" x14ac:dyDescent="0.25">
      <c r="D235" s="32">
        <v>45270</v>
      </c>
      <c r="E235" s="43">
        <v>4.1666666666666664E-2</v>
      </c>
      <c r="F235" t="s">
        <v>211</v>
      </c>
      <c r="G235" s="92"/>
    </row>
    <row r="236" spans="4:7" x14ac:dyDescent="0.25">
      <c r="D236" s="32">
        <v>45270</v>
      </c>
      <c r="E236" s="43">
        <v>8.3333333333333329E-2</v>
      </c>
      <c r="F236" t="s">
        <v>198</v>
      </c>
      <c r="G236" s="92"/>
    </row>
    <row r="237" spans="4:7" x14ac:dyDescent="0.25">
      <c r="D237" s="32">
        <v>45270</v>
      </c>
      <c r="E237" s="43">
        <v>0.125</v>
      </c>
      <c r="F237" t="s">
        <v>198</v>
      </c>
      <c r="G237" s="92"/>
    </row>
    <row r="238" spans="4:7" x14ac:dyDescent="0.25">
      <c r="D238" s="32">
        <v>45270</v>
      </c>
      <c r="E238" s="43">
        <v>0.16666666666666666</v>
      </c>
      <c r="F238" t="s">
        <v>199</v>
      </c>
      <c r="G238" s="92"/>
    </row>
    <row r="239" spans="4:7" x14ac:dyDescent="0.25">
      <c r="D239" s="32">
        <v>45270</v>
      </c>
      <c r="E239" s="43">
        <v>0.20833333333333334</v>
      </c>
      <c r="F239" t="s">
        <v>201</v>
      </c>
      <c r="G239" s="92"/>
    </row>
    <row r="240" spans="4:7" x14ac:dyDescent="0.25">
      <c r="D240" s="32">
        <v>45270</v>
      </c>
      <c r="E240" s="43">
        <v>0.25</v>
      </c>
      <c r="F240" t="s">
        <v>209</v>
      </c>
      <c r="G240" s="92"/>
    </row>
    <row r="241" spans="4:7" x14ac:dyDescent="0.25">
      <c r="D241" s="32">
        <v>45270</v>
      </c>
      <c r="E241" s="43">
        <v>0.29166666666666669</v>
      </c>
      <c r="F241" t="s">
        <v>209</v>
      </c>
      <c r="G241" s="92"/>
    </row>
    <row r="242" spans="4:7" x14ac:dyDescent="0.25">
      <c r="D242" s="32">
        <v>45270</v>
      </c>
      <c r="E242" s="43">
        <v>0.33333333333333331</v>
      </c>
      <c r="F242" t="s">
        <v>209</v>
      </c>
      <c r="G242" s="92"/>
    </row>
    <row r="243" spans="4:7" x14ac:dyDescent="0.25">
      <c r="D243" s="32">
        <v>45270</v>
      </c>
      <c r="E243" s="43">
        <v>0.375</v>
      </c>
      <c r="F243" t="s">
        <v>209</v>
      </c>
      <c r="G243" s="92"/>
    </row>
    <row r="244" spans="4:7" x14ac:dyDescent="0.25">
      <c r="D244" s="32">
        <v>45270</v>
      </c>
      <c r="E244" s="43">
        <v>0.41666666666666669</v>
      </c>
      <c r="F244" t="s">
        <v>201</v>
      </c>
      <c r="G244" s="92"/>
    </row>
    <row r="245" spans="4:7" x14ac:dyDescent="0.25">
      <c r="D245" s="32">
        <v>45270</v>
      </c>
      <c r="E245" s="43">
        <v>0.45833333333333331</v>
      </c>
      <c r="F245" t="s">
        <v>201</v>
      </c>
      <c r="G245" s="92"/>
    </row>
    <row r="246" spans="4:7" x14ac:dyDescent="0.25">
      <c r="D246" s="32">
        <v>45270</v>
      </c>
      <c r="E246" s="43">
        <v>0.5</v>
      </c>
      <c r="F246" t="s">
        <v>201</v>
      </c>
      <c r="G246" s="92"/>
    </row>
    <row r="247" spans="4:7" x14ac:dyDescent="0.25">
      <c r="D247" s="32">
        <v>45270</v>
      </c>
      <c r="E247" s="43">
        <v>0.54166666666666663</v>
      </c>
      <c r="F247" t="s">
        <v>201</v>
      </c>
      <c r="G247" s="92"/>
    </row>
    <row r="248" spans="4:7" x14ac:dyDescent="0.25">
      <c r="D248" s="32">
        <v>45270</v>
      </c>
      <c r="E248" s="43">
        <v>0.58333333333333337</v>
      </c>
      <c r="F248" t="s">
        <v>201</v>
      </c>
      <c r="G248" s="92"/>
    </row>
    <row r="249" spans="4:7" x14ac:dyDescent="0.25">
      <c r="D249" s="32">
        <v>45270</v>
      </c>
      <c r="E249" s="43">
        <v>0.625</v>
      </c>
      <c r="F249" t="s">
        <v>201</v>
      </c>
      <c r="G249" s="92"/>
    </row>
    <row r="250" spans="4:7" x14ac:dyDescent="0.25">
      <c r="D250" s="32">
        <v>45270</v>
      </c>
      <c r="E250" s="43">
        <v>0.66666666666666663</v>
      </c>
      <c r="F250" t="s">
        <v>201</v>
      </c>
      <c r="G250" s="92"/>
    </row>
    <row r="251" spans="4:7" x14ac:dyDescent="0.25">
      <c r="D251" s="32">
        <v>45270</v>
      </c>
      <c r="E251" s="43">
        <v>0.70833333333333337</v>
      </c>
      <c r="F251" t="s">
        <v>209</v>
      </c>
      <c r="G251" s="92"/>
    </row>
    <row r="252" spans="4:7" x14ac:dyDescent="0.25">
      <c r="D252" s="32">
        <v>45270</v>
      </c>
      <c r="E252" s="43">
        <v>0.75</v>
      </c>
      <c r="F252" t="s">
        <v>209</v>
      </c>
      <c r="G252" s="92"/>
    </row>
    <row r="253" spans="4:7" x14ac:dyDescent="0.25">
      <c r="D253" s="32">
        <v>45270</v>
      </c>
      <c r="E253" s="43">
        <v>0.79166666666666663</v>
      </c>
      <c r="F253" t="s">
        <v>209</v>
      </c>
      <c r="G253" s="92"/>
    </row>
    <row r="254" spans="4:7" x14ac:dyDescent="0.25">
      <c r="D254" s="32">
        <v>45270</v>
      </c>
      <c r="E254" s="43">
        <v>0.83333333333333337</v>
      </c>
      <c r="F254" t="s">
        <v>209</v>
      </c>
      <c r="G254" s="92"/>
    </row>
    <row r="255" spans="4:7" x14ac:dyDescent="0.25">
      <c r="D255" s="32">
        <v>45270</v>
      </c>
      <c r="E255" s="43">
        <v>0.875</v>
      </c>
      <c r="F255" t="s">
        <v>202</v>
      </c>
      <c r="G255" s="92"/>
    </row>
    <row r="256" spans="4:7" x14ac:dyDescent="0.25">
      <c r="D256" s="32">
        <v>45270</v>
      </c>
      <c r="E256" s="43">
        <v>0.91666666666666663</v>
      </c>
      <c r="F256" t="s">
        <v>202</v>
      </c>
      <c r="G256" s="92"/>
    </row>
    <row r="257" spans="4:7" x14ac:dyDescent="0.25">
      <c r="D257" s="32">
        <v>45270</v>
      </c>
      <c r="E257" s="43">
        <v>0.95833333333333337</v>
      </c>
      <c r="F257" t="s">
        <v>203</v>
      </c>
      <c r="G257" s="92"/>
    </row>
    <row r="258" spans="4:7" x14ac:dyDescent="0.25">
      <c r="D258" s="32">
        <v>45271</v>
      </c>
      <c r="E258" s="43">
        <v>0</v>
      </c>
      <c r="F258" t="s">
        <v>203</v>
      </c>
      <c r="G258" s="92"/>
    </row>
    <row r="259" spans="4:7" x14ac:dyDescent="0.25">
      <c r="D259" s="32">
        <v>45271</v>
      </c>
      <c r="E259" s="43">
        <v>4.1666666666666664E-2</v>
      </c>
      <c r="F259" t="s">
        <v>203</v>
      </c>
      <c r="G259" s="92"/>
    </row>
    <row r="260" spans="4:7" x14ac:dyDescent="0.25">
      <c r="D260" s="32">
        <v>45271</v>
      </c>
      <c r="E260" s="43">
        <v>8.3333333333333329E-2</v>
      </c>
      <c r="F260" t="s">
        <v>205</v>
      </c>
      <c r="G260" s="92"/>
    </row>
    <row r="261" spans="4:7" x14ac:dyDescent="0.25">
      <c r="D261" s="32">
        <v>45271</v>
      </c>
      <c r="E261" s="43">
        <v>0.125</v>
      </c>
      <c r="F261" t="s">
        <v>204</v>
      </c>
      <c r="G261" s="92"/>
    </row>
    <row r="262" spans="4:7" x14ac:dyDescent="0.25">
      <c r="D262" s="32">
        <v>45271</v>
      </c>
      <c r="E262" s="43">
        <v>0.16666666666666666</v>
      </c>
      <c r="F262" t="s">
        <v>204</v>
      </c>
      <c r="G262" s="92"/>
    </row>
    <row r="263" spans="4:7" x14ac:dyDescent="0.25">
      <c r="D263" s="32">
        <v>45271</v>
      </c>
      <c r="E263" s="43">
        <v>0.20833333333333334</v>
      </c>
      <c r="F263" t="s">
        <v>204</v>
      </c>
      <c r="G263" s="92"/>
    </row>
    <row r="264" spans="4:7" x14ac:dyDescent="0.25">
      <c r="D264" s="32">
        <v>45271</v>
      </c>
      <c r="E264" s="43">
        <v>0.25</v>
      </c>
      <c r="F264" t="s">
        <v>204</v>
      </c>
      <c r="G264" s="92"/>
    </row>
    <row r="265" spans="4:7" x14ac:dyDescent="0.25">
      <c r="D265" s="32">
        <v>45271</v>
      </c>
      <c r="E265" s="43">
        <v>0.29166666666666669</v>
      </c>
      <c r="F265" t="s">
        <v>205</v>
      </c>
      <c r="G265" s="92"/>
    </row>
    <row r="266" spans="4:7" x14ac:dyDescent="0.25">
      <c r="D266" s="32">
        <v>45271</v>
      </c>
      <c r="E266" s="43">
        <v>0.33333333333333331</v>
      </c>
      <c r="F266" t="s">
        <v>205</v>
      </c>
      <c r="G266" s="92"/>
    </row>
    <row r="267" spans="4:7" x14ac:dyDescent="0.25">
      <c r="D267" s="32">
        <v>45271</v>
      </c>
      <c r="E267" s="43">
        <v>0.375</v>
      </c>
      <c r="F267" t="s">
        <v>205</v>
      </c>
      <c r="G267" s="92"/>
    </row>
    <row r="268" spans="4:7" x14ac:dyDescent="0.25">
      <c r="D268" s="32">
        <v>45271</v>
      </c>
      <c r="E268" s="43">
        <v>0.41666666666666669</v>
      </c>
      <c r="F268" t="s">
        <v>204</v>
      </c>
      <c r="G268" s="92"/>
    </row>
    <row r="269" spans="4:7" x14ac:dyDescent="0.25">
      <c r="D269" s="32">
        <v>45271</v>
      </c>
      <c r="E269" s="43">
        <v>0.45833333333333331</v>
      </c>
      <c r="F269" t="s">
        <v>204</v>
      </c>
      <c r="G269" s="92"/>
    </row>
    <row r="270" spans="4:7" x14ac:dyDescent="0.25">
      <c r="D270" s="32">
        <v>45271</v>
      </c>
      <c r="E270" s="43">
        <v>0.5</v>
      </c>
      <c r="F270" t="s">
        <v>203</v>
      </c>
      <c r="G270" s="92"/>
    </row>
    <row r="271" spans="4:7" x14ac:dyDescent="0.25">
      <c r="D271" s="32">
        <v>45271</v>
      </c>
      <c r="E271" s="43">
        <v>0.54166666666666663</v>
      </c>
      <c r="F271" t="s">
        <v>203</v>
      </c>
      <c r="G271" s="92"/>
    </row>
    <row r="272" spans="4:7" x14ac:dyDescent="0.25">
      <c r="D272" s="32">
        <v>45271</v>
      </c>
      <c r="E272" s="43">
        <v>0.58333333333333337</v>
      </c>
      <c r="F272" t="s">
        <v>203</v>
      </c>
      <c r="G272" s="92"/>
    </row>
    <row r="273" spans="4:7" x14ac:dyDescent="0.25">
      <c r="D273" s="32">
        <v>45271</v>
      </c>
      <c r="E273" s="43">
        <v>0.625</v>
      </c>
      <c r="F273" t="s">
        <v>204</v>
      </c>
      <c r="G273" s="92"/>
    </row>
    <row r="274" spans="4:7" x14ac:dyDescent="0.25">
      <c r="D274" s="32">
        <v>45271</v>
      </c>
      <c r="E274" s="43">
        <v>0.66666666666666663</v>
      </c>
      <c r="F274" t="s">
        <v>204</v>
      </c>
      <c r="G274" s="92"/>
    </row>
    <row r="275" spans="4:7" x14ac:dyDescent="0.25">
      <c r="D275" s="32">
        <v>45271</v>
      </c>
      <c r="E275" s="43">
        <v>0.70833333333333337</v>
      </c>
      <c r="F275" t="s">
        <v>204</v>
      </c>
      <c r="G275" s="92"/>
    </row>
    <row r="276" spans="4:7" x14ac:dyDescent="0.25">
      <c r="D276" s="32">
        <v>45271</v>
      </c>
      <c r="E276" s="43">
        <v>0.75</v>
      </c>
      <c r="F276" t="s">
        <v>204</v>
      </c>
      <c r="G276" s="92"/>
    </row>
    <row r="277" spans="4:7" x14ac:dyDescent="0.25">
      <c r="D277" s="32">
        <v>45271</v>
      </c>
      <c r="E277" s="43">
        <v>0.79166666666666663</v>
      </c>
      <c r="F277" t="s">
        <v>205</v>
      </c>
      <c r="G277" s="92"/>
    </row>
    <row r="278" spans="4:7" x14ac:dyDescent="0.25">
      <c r="D278" s="32">
        <v>45271</v>
      </c>
      <c r="E278" s="43">
        <v>0.83333333333333337</v>
      </c>
      <c r="F278" t="s">
        <v>205</v>
      </c>
      <c r="G278" s="92"/>
    </row>
    <row r="279" spans="4:7" x14ac:dyDescent="0.25">
      <c r="D279" s="32">
        <v>45271</v>
      </c>
      <c r="E279" s="43">
        <v>0.875</v>
      </c>
      <c r="F279" t="s">
        <v>204</v>
      </c>
      <c r="G279" s="92"/>
    </row>
    <row r="280" spans="4:7" x14ac:dyDescent="0.25">
      <c r="D280" s="32">
        <v>45271</v>
      </c>
      <c r="E280" s="43">
        <v>0.91666666666666663</v>
      </c>
      <c r="F280" t="s">
        <v>204</v>
      </c>
      <c r="G280" s="92"/>
    </row>
    <row r="281" spans="4:7" x14ac:dyDescent="0.25">
      <c r="D281" s="32">
        <v>45271</v>
      </c>
      <c r="E281" s="43">
        <v>0.95833333333333337</v>
      </c>
      <c r="F281" t="s">
        <v>204</v>
      </c>
      <c r="G281" s="92"/>
    </row>
    <row r="282" spans="4:7" x14ac:dyDescent="0.25">
      <c r="D282" s="32">
        <v>45272</v>
      </c>
      <c r="E282" s="43">
        <v>0</v>
      </c>
      <c r="F282" t="s">
        <v>205</v>
      </c>
      <c r="G282" s="92"/>
    </row>
    <row r="283" spans="4:7" x14ac:dyDescent="0.25">
      <c r="D283" s="32">
        <v>45272</v>
      </c>
      <c r="E283" s="43">
        <v>4.1666666666666664E-2</v>
      </c>
      <c r="F283" t="s">
        <v>205</v>
      </c>
      <c r="G283" s="92"/>
    </row>
    <row r="284" spans="4:7" x14ac:dyDescent="0.25">
      <c r="D284" s="32">
        <v>45272</v>
      </c>
      <c r="E284" s="43">
        <v>8.3333333333333329E-2</v>
      </c>
      <c r="F284" t="s">
        <v>205</v>
      </c>
      <c r="G284" s="92"/>
    </row>
    <row r="285" spans="4:7" x14ac:dyDescent="0.25">
      <c r="D285" s="32">
        <v>45272</v>
      </c>
      <c r="E285" s="43">
        <v>0.125</v>
      </c>
      <c r="F285" t="s">
        <v>205</v>
      </c>
      <c r="G285" s="92"/>
    </row>
    <row r="286" spans="4:7" x14ac:dyDescent="0.25">
      <c r="D286" s="32">
        <v>45272</v>
      </c>
      <c r="E286" s="43">
        <v>0.16666666666666666</v>
      </c>
      <c r="F286" t="s">
        <v>206</v>
      </c>
      <c r="G286" s="92"/>
    </row>
    <row r="287" spans="4:7" x14ac:dyDescent="0.25">
      <c r="D287" s="32">
        <v>45272</v>
      </c>
      <c r="E287" s="43">
        <v>0.20833333333333334</v>
      </c>
      <c r="F287" t="s">
        <v>206</v>
      </c>
      <c r="G287" s="92"/>
    </row>
    <row r="288" spans="4:7" x14ac:dyDescent="0.25">
      <c r="D288" s="32">
        <v>45272</v>
      </c>
      <c r="E288" s="43">
        <v>0.25</v>
      </c>
      <c r="F288" t="s">
        <v>206</v>
      </c>
      <c r="G288" s="92"/>
    </row>
    <row r="289" spans="4:7" x14ac:dyDescent="0.25">
      <c r="D289" s="32">
        <v>45272</v>
      </c>
      <c r="E289" s="43">
        <v>0.29166666666666669</v>
      </c>
      <c r="F289" t="s">
        <v>206</v>
      </c>
      <c r="G289" s="92"/>
    </row>
    <row r="290" spans="4:7" x14ac:dyDescent="0.25">
      <c r="D290" s="32">
        <v>45272</v>
      </c>
      <c r="E290" s="43">
        <v>0.33333333333333331</v>
      </c>
      <c r="F290" t="s">
        <v>205</v>
      </c>
      <c r="G290" s="92"/>
    </row>
    <row r="291" spans="4:7" x14ac:dyDescent="0.25">
      <c r="D291" s="32">
        <v>45272</v>
      </c>
      <c r="E291" s="43">
        <v>0.375</v>
      </c>
      <c r="F291" t="s">
        <v>203</v>
      </c>
      <c r="G291" s="92"/>
    </row>
    <row r="292" spans="4:7" x14ac:dyDescent="0.25">
      <c r="D292" s="32">
        <v>45272</v>
      </c>
      <c r="E292" s="43">
        <v>0.41666666666666669</v>
      </c>
      <c r="F292" t="s">
        <v>209</v>
      </c>
      <c r="G292" s="92"/>
    </row>
    <row r="293" spans="4:7" x14ac:dyDescent="0.25">
      <c r="D293" s="32">
        <v>45272</v>
      </c>
      <c r="E293" s="43">
        <v>0.45833333333333331</v>
      </c>
      <c r="F293" t="s">
        <v>201</v>
      </c>
      <c r="G293" s="92"/>
    </row>
    <row r="294" spans="4:7" x14ac:dyDescent="0.25">
      <c r="D294" s="32">
        <v>45272</v>
      </c>
      <c r="E294" s="43">
        <v>0.5</v>
      </c>
      <c r="F294" t="s">
        <v>201</v>
      </c>
      <c r="G294" s="92"/>
    </row>
    <row r="295" spans="4:7" x14ac:dyDescent="0.25">
      <c r="D295" s="32">
        <v>45272</v>
      </c>
      <c r="E295" s="43">
        <v>0.54166666666666663</v>
      </c>
      <c r="F295" t="s">
        <v>201</v>
      </c>
      <c r="G295" s="92"/>
    </row>
    <row r="296" spans="4:7" x14ac:dyDescent="0.25">
      <c r="D296" s="32">
        <v>45272</v>
      </c>
      <c r="E296" s="43">
        <v>0.58333333333333337</v>
      </c>
      <c r="F296" t="s">
        <v>201</v>
      </c>
      <c r="G296" s="92"/>
    </row>
    <row r="297" spans="4:7" x14ac:dyDescent="0.25">
      <c r="D297" s="32">
        <v>45272</v>
      </c>
      <c r="E297" s="43">
        <v>0.625</v>
      </c>
      <c r="F297" t="s">
        <v>201</v>
      </c>
      <c r="G297" s="92"/>
    </row>
    <row r="298" spans="4:7" x14ac:dyDescent="0.25">
      <c r="D298" s="32">
        <v>45272</v>
      </c>
      <c r="E298" s="43">
        <v>0.66666666666666663</v>
      </c>
      <c r="F298" t="s">
        <v>209</v>
      </c>
      <c r="G298" s="92"/>
    </row>
    <row r="299" spans="4:7" x14ac:dyDescent="0.25">
      <c r="D299" s="32">
        <v>45272</v>
      </c>
      <c r="E299" s="43">
        <v>0.70833333333333337</v>
      </c>
      <c r="F299" t="s">
        <v>202</v>
      </c>
      <c r="G299" s="92"/>
    </row>
    <row r="300" spans="4:7" x14ac:dyDescent="0.25">
      <c r="D300" s="32">
        <v>45272</v>
      </c>
      <c r="E300" s="43">
        <v>0.75</v>
      </c>
      <c r="F300" t="s">
        <v>203</v>
      </c>
      <c r="G300" s="92"/>
    </row>
    <row r="301" spans="4:7" x14ac:dyDescent="0.25">
      <c r="D301" s="32">
        <v>45272</v>
      </c>
      <c r="E301" s="43">
        <v>0.79166666666666663</v>
      </c>
      <c r="F301" t="s">
        <v>204</v>
      </c>
      <c r="G301" s="92"/>
    </row>
    <row r="302" spans="4:7" x14ac:dyDescent="0.25">
      <c r="D302" s="32">
        <v>45272</v>
      </c>
      <c r="E302" s="43">
        <v>0.83333333333333337</v>
      </c>
      <c r="F302" t="s">
        <v>203</v>
      </c>
      <c r="G302" s="92"/>
    </row>
    <row r="303" spans="4:7" x14ac:dyDescent="0.25">
      <c r="D303" s="32">
        <v>45272</v>
      </c>
      <c r="E303" s="43">
        <v>0.875</v>
      </c>
      <c r="F303" t="s">
        <v>203</v>
      </c>
      <c r="G303" s="92"/>
    </row>
    <row r="304" spans="4:7" x14ac:dyDescent="0.25">
      <c r="D304" s="32">
        <v>45272</v>
      </c>
      <c r="E304" s="43">
        <v>0.91666666666666663</v>
      </c>
      <c r="F304" t="s">
        <v>204</v>
      </c>
      <c r="G304" s="92"/>
    </row>
    <row r="305" spans="4:7" x14ac:dyDescent="0.25">
      <c r="D305" s="32">
        <v>45272</v>
      </c>
      <c r="E305" s="43">
        <v>0.95833333333333337</v>
      </c>
      <c r="F305" t="s">
        <v>205</v>
      </c>
      <c r="G305" s="92"/>
    </row>
    <row r="306" spans="4:7" x14ac:dyDescent="0.25">
      <c r="D306" s="32">
        <v>45273</v>
      </c>
      <c r="E306" s="43">
        <v>0</v>
      </c>
      <c r="F306" t="s">
        <v>204</v>
      </c>
      <c r="G306" s="92"/>
    </row>
    <row r="307" spans="4:7" x14ac:dyDescent="0.25">
      <c r="D307" s="32">
        <v>45273</v>
      </c>
      <c r="E307" s="43">
        <v>4.1666666666666664E-2</v>
      </c>
      <c r="F307" t="s">
        <v>204</v>
      </c>
      <c r="G307" s="92"/>
    </row>
    <row r="308" spans="4:7" x14ac:dyDescent="0.25">
      <c r="D308" s="32">
        <v>45273</v>
      </c>
      <c r="E308" s="43">
        <v>8.3333333333333329E-2</v>
      </c>
      <c r="F308" t="s">
        <v>205</v>
      </c>
      <c r="G308" s="92"/>
    </row>
    <row r="309" spans="4:7" x14ac:dyDescent="0.25">
      <c r="D309" s="32">
        <v>45273</v>
      </c>
      <c r="E309" s="43">
        <v>0.125</v>
      </c>
      <c r="F309" t="s">
        <v>206</v>
      </c>
      <c r="G309" s="92"/>
    </row>
    <row r="310" spans="4:7" x14ac:dyDescent="0.25">
      <c r="D310" s="32">
        <v>45273</v>
      </c>
      <c r="E310" s="43">
        <v>0.16666666666666666</v>
      </c>
      <c r="F310" t="s">
        <v>206</v>
      </c>
      <c r="G310" s="92"/>
    </row>
    <row r="311" spans="4:7" x14ac:dyDescent="0.25">
      <c r="D311" s="32">
        <v>45273</v>
      </c>
      <c r="E311" s="43">
        <v>0.20833333333333334</v>
      </c>
      <c r="F311" t="s">
        <v>207</v>
      </c>
      <c r="G311" s="92"/>
    </row>
    <row r="312" spans="4:7" x14ac:dyDescent="0.25">
      <c r="D312" s="32">
        <v>45273</v>
      </c>
      <c r="E312" s="43">
        <v>0.25</v>
      </c>
      <c r="F312" t="s">
        <v>207</v>
      </c>
      <c r="G312" s="92"/>
    </row>
    <row r="313" spans="4:7" x14ac:dyDescent="0.25">
      <c r="D313" s="32">
        <v>45273</v>
      </c>
      <c r="E313" s="43">
        <v>0.29166666666666669</v>
      </c>
      <c r="F313" t="s">
        <v>207</v>
      </c>
      <c r="G313" s="92"/>
    </row>
    <row r="314" spans="4:7" x14ac:dyDescent="0.25">
      <c r="D314" s="32">
        <v>45273</v>
      </c>
      <c r="E314" s="43">
        <v>0.33333333333333331</v>
      </c>
      <c r="F314" t="s">
        <v>207</v>
      </c>
      <c r="G314" s="92"/>
    </row>
    <row r="315" spans="4:7" x14ac:dyDescent="0.25">
      <c r="D315" s="32">
        <v>45273</v>
      </c>
      <c r="E315" s="43">
        <v>0.375</v>
      </c>
      <c r="F315" t="s">
        <v>205</v>
      </c>
      <c r="G315" s="92"/>
    </row>
    <row r="316" spans="4:7" x14ac:dyDescent="0.25">
      <c r="D316" s="32">
        <v>45273</v>
      </c>
      <c r="E316" s="43">
        <v>0.41666666666666669</v>
      </c>
      <c r="F316" t="s">
        <v>204</v>
      </c>
      <c r="G316" s="92"/>
    </row>
    <row r="317" spans="4:7" x14ac:dyDescent="0.25">
      <c r="D317" s="32">
        <v>45273</v>
      </c>
      <c r="E317" s="43">
        <v>0.45833333333333331</v>
      </c>
      <c r="F317" t="s">
        <v>203</v>
      </c>
      <c r="G317" s="92"/>
    </row>
    <row r="318" spans="4:7" x14ac:dyDescent="0.25">
      <c r="D318" s="32">
        <v>45273</v>
      </c>
      <c r="E318" s="43">
        <v>0.5</v>
      </c>
      <c r="F318" t="s">
        <v>203</v>
      </c>
      <c r="G318" s="92"/>
    </row>
    <row r="319" spans="4:7" x14ac:dyDescent="0.25">
      <c r="D319" s="32">
        <v>45273</v>
      </c>
      <c r="E319" s="43">
        <v>0.54166666666666663</v>
      </c>
      <c r="F319" t="s">
        <v>202</v>
      </c>
      <c r="G319" s="92"/>
    </row>
    <row r="320" spans="4:7" x14ac:dyDescent="0.25">
      <c r="D320" s="32">
        <v>45273</v>
      </c>
      <c r="E320" s="43">
        <v>0.58333333333333337</v>
      </c>
      <c r="F320" t="s">
        <v>202</v>
      </c>
      <c r="G320" s="92"/>
    </row>
    <row r="321" spans="4:7" x14ac:dyDescent="0.25">
      <c r="D321" s="32">
        <v>45273</v>
      </c>
      <c r="E321" s="43">
        <v>0.625</v>
      </c>
      <c r="F321" t="s">
        <v>203</v>
      </c>
      <c r="G321" s="92"/>
    </row>
    <row r="322" spans="4:7" x14ac:dyDescent="0.25">
      <c r="D322" s="32">
        <v>45273</v>
      </c>
      <c r="E322" s="43">
        <v>0.66666666666666663</v>
      </c>
      <c r="F322" t="s">
        <v>204</v>
      </c>
      <c r="G322" s="92"/>
    </row>
    <row r="323" spans="4:7" x14ac:dyDescent="0.25">
      <c r="D323" s="32">
        <v>45273</v>
      </c>
      <c r="E323" s="43">
        <v>0.70833333333333337</v>
      </c>
      <c r="F323" t="s">
        <v>205</v>
      </c>
      <c r="G323" s="92"/>
    </row>
    <row r="324" spans="4:7" x14ac:dyDescent="0.25">
      <c r="D324" s="32">
        <v>45273</v>
      </c>
      <c r="E324" s="43">
        <v>0.75</v>
      </c>
      <c r="F324" t="s">
        <v>205</v>
      </c>
      <c r="G324" s="92"/>
    </row>
    <row r="325" spans="4:7" x14ac:dyDescent="0.25">
      <c r="D325" s="32">
        <v>45273</v>
      </c>
      <c r="E325" s="43">
        <v>0.79166666666666663</v>
      </c>
      <c r="F325" t="s">
        <v>206</v>
      </c>
      <c r="G325" s="92"/>
    </row>
    <row r="326" spans="4:7" x14ac:dyDescent="0.25">
      <c r="D326" s="32">
        <v>45273</v>
      </c>
      <c r="E326" s="43">
        <v>0.83333333333333337</v>
      </c>
      <c r="F326" t="s">
        <v>206</v>
      </c>
      <c r="G326" s="92"/>
    </row>
    <row r="327" spans="4:7" x14ac:dyDescent="0.25">
      <c r="D327" s="32">
        <v>45273</v>
      </c>
      <c r="E327" s="43">
        <v>0.875</v>
      </c>
      <c r="F327" t="s">
        <v>207</v>
      </c>
      <c r="G327" s="92"/>
    </row>
    <row r="328" spans="4:7" x14ac:dyDescent="0.25">
      <c r="D328" s="32">
        <v>45273</v>
      </c>
      <c r="E328" s="43">
        <v>0.91666666666666663</v>
      </c>
      <c r="F328" t="s">
        <v>215</v>
      </c>
      <c r="G328" s="92"/>
    </row>
    <row r="329" spans="4:7" x14ac:dyDescent="0.25">
      <c r="D329" s="32">
        <v>45273</v>
      </c>
      <c r="E329" s="43">
        <v>0.95833333333333337</v>
      </c>
      <c r="F329" t="s">
        <v>215</v>
      </c>
      <c r="G329" s="92"/>
    </row>
    <row r="330" spans="4:7" x14ac:dyDescent="0.25">
      <c r="D330" s="32">
        <v>45274</v>
      </c>
      <c r="E330" s="43">
        <v>0</v>
      </c>
      <c r="F330" t="s">
        <v>208</v>
      </c>
      <c r="G330" s="92"/>
    </row>
    <row r="331" spans="4:7" x14ac:dyDescent="0.25">
      <c r="D331" s="32">
        <v>45274</v>
      </c>
      <c r="E331" s="43">
        <v>4.1666666666666664E-2</v>
      </c>
      <c r="F331" t="s">
        <v>208</v>
      </c>
      <c r="G331" s="92"/>
    </row>
    <row r="332" spans="4:7" x14ac:dyDescent="0.25">
      <c r="D332" s="32">
        <v>45274</v>
      </c>
      <c r="E332" s="43">
        <v>8.3333333333333329E-2</v>
      </c>
      <c r="F332" t="s">
        <v>208</v>
      </c>
      <c r="G332" s="92"/>
    </row>
    <row r="333" spans="4:7" x14ac:dyDescent="0.25">
      <c r="D333" s="32">
        <v>45274</v>
      </c>
      <c r="E333" s="43">
        <v>0.125</v>
      </c>
      <c r="F333" t="s">
        <v>215</v>
      </c>
      <c r="G333" s="92"/>
    </row>
    <row r="334" spans="4:7" x14ac:dyDescent="0.25">
      <c r="D334" s="32">
        <v>45274</v>
      </c>
      <c r="E334" s="43">
        <v>0.16666666666666666</v>
      </c>
      <c r="F334" t="s">
        <v>216</v>
      </c>
      <c r="G334" s="92"/>
    </row>
    <row r="335" spans="4:7" x14ac:dyDescent="0.25">
      <c r="D335" s="32">
        <v>45274</v>
      </c>
      <c r="E335" s="43">
        <v>0.20833333333333334</v>
      </c>
      <c r="F335" t="s">
        <v>208</v>
      </c>
      <c r="G335" s="92"/>
    </row>
    <row r="336" spans="4:7" x14ac:dyDescent="0.25">
      <c r="D336" s="32">
        <v>45274</v>
      </c>
      <c r="E336" s="43">
        <v>0.25</v>
      </c>
      <c r="F336" t="s">
        <v>208</v>
      </c>
      <c r="G336" s="92"/>
    </row>
    <row r="337" spans="4:7" x14ac:dyDescent="0.25">
      <c r="D337" s="32">
        <v>45274</v>
      </c>
      <c r="E337" s="43">
        <v>0.29166666666666669</v>
      </c>
      <c r="F337" t="s">
        <v>208</v>
      </c>
      <c r="G337" s="92"/>
    </row>
    <row r="338" spans="4:7" x14ac:dyDescent="0.25">
      <c r="D338" s="32">
        <v>45274</v>
      </c>
      <c r="E338" s="43">
        <v>0.33333333333333331</v>
      </c>
      <c r="F338" t="s">
        <v>207</v>
      </c>
      <c r="G338" s="92"/>
    </row>
    <row r="339" spans="4:7" x14ac:dyDescent="0.25">
      <c r="D339" s="32">
        <v>45274</v>
      </c>
      <c r="E339" s="43">
        <v>0.375</v>
      </c>
      <c r="F339" t="s">
        <v>205</v>
      </c>
      <c r="G339" s="92"/>
    </row>
    <row r="340" spans="4:7" x14ac:dyDescent="0.25">
      <c r="D340" s="32">
        <v>45274</v>
      </c>
      <c r="E340" s="43">
        <v>0.41666666666666669</v>
      </c>
      <c r="F340" t="s">
        <v>203</v>
      </c>
      <c r="G340" s="92"/>
    </row>
    <row r="341" spans="4:7" x14ac:dyDescent="0.25">
      <c r="D341" s="32">
        <v>45274</v>
      </c>
      <c r="E341" s="43">
        <v>0.45833333333333331</v>
      </c>
      <c r="F341" t="s">
        <v>202</v>
      </c>
      <c r="G341" s="92"/>
    </row>
    <row r="342" spans="4:7" x14ac:dyDescent="0.25">
      <c r="D342" s="32">
        <v>45274</v>
      </c>
      <c r="E342" s="43">
        <v>0.5</v>
      </c>
      <c r="F342" t="s">
        <v>209</v>
      </c>
      <c r="G342" s="92"/>
    </row>
    <row r="343" spans="4:7" x14ac:dyDescent="0.25">
      <c r="D343" s="32">
        <v>45274</v>
      </c>
      <c r="E343" s="43">
        <v>0.54166666666666663</v>
      </c>
      <c r="F343" t="s">
        <v>209</v>
      </c>
      <c r="G343" s="92"/>
    </row>
    <row r="344" spans="4:7" x14ac:dyDescent="0.25">
      <c r="D344" s="32">
        <v>45274</v>
      </c>
      <c r="E344" s="43">
        <v>0.58333333333333337</v>
      </c>
      <c r="F344" t="s">
        <v>201</v>
      </c>
      <c r="G344" s="92"/>
    </row>
    <row r="345" spans="4:7" x14ac:dyDescent="0.25">
      <c r="D345" s="32">
        <v>45274</v>
      </c>
      <c r="E345" s="43">
        <v>0.625</v>
      </c>
      <c r="F345" t="s">
        <v>201</v>
      </c>
      <c r="G345" s="92"/>
    </row>
    <row r="346" spans="4:7" x14ac:dyDescent="0.25">
      <c r="D346" s="32">
        <v>45274</v>
      </c>
      <c r="E346" s="43">
        <v>0.66666666666666663</v>
      </c>
      <c r="F346" t="s">
        <v>201</v>
      </c>
      <c r="G346" s="92"/>
    </row>
    <row r="347" spans="4:7" x14ac:dyDescent="0.25">
      <c r="D347" s="32">
        <v>45274</v>
      </c>
      <c r="E347" s="43">
        <v>0.70833333333333337</v>
      </c>
      <c r="F347" t="s">
        <v>201</v>
      </c>
      <c r="G347" s="92"/>
    </row>
    <row r="348" spans="4:7" x14ac:dyDescent="0.25">
      <c r="D348" s="32">
        <v>45274</v>
      </c>
      <c r="E348" s="43">
        <v>0.75</v>
      </c>
      <c r="F348" t="s">
        <v>209</v>
      </c>
      <c r="G348" s="92"/>
    </row>
    <row r="349" spans="4:7" x14ac:dyDescent="0.25">
      <c r="D349" s="32">
        <v>45274</v>
      </c>
      <c r="E349" s="43">
        <v>0.79166666666666663</v>
      </c>
      <c r="F349" t="s">
        <v>209</v>
      </c>
      <c r="G349" s="92"/>
    </row>
    <row r="350" spans="4:7" x14ac:dyDescent="0.25">
      <c r="D350" s="32">
        <v>45274</v>
      </c>
      <c r="E350" s="43">
        <v>0.83333333333333337</v>
      </c>
      <c r="F350" t="s">
        <v>202</v>
      </c>
      <c r="G350" s="92"/>
    </row>
    <row r="351" spans="4:7" x14ac:dyDescent="0.25">
      <c r="D351" s="32">
        <v>45274</v>
      </c>
      <c r="E351" s="43">
        <v>0.875</v>
      </c>
      <c r="F351" t="s">
        <v>202</v>
      </c>
      <c r="G351" s="92"/>
    </row>
    <row r="352" spans="4:7" x14ac:dyDescent="0.25">
      <c r="D352" s="32">
        <v>45274</v>
      </c>
      <c r="E352" s="43">
        <v>0.91666666666666663</v>
      </c>
      <c r="F352" t="s">
        <v>202</v>
      </c>
      <c r="G352" s="92"/>
    </row>
    <row r="353" spans="4:7" x14ac:dyDescent="0.25">
      <c r="D353" s="32">
        <v>45274</v>
      </c>
      <c r="E353" s="43">
        <v>0.95833333333333337</v>
      </c>
      <c r="F353" t="s">
        <v>209</v>
      </c>
      <c r="G353" s="92"/>
    </row>
    <row r="354" spans="4:7" x14ac:dyDescent="0.25">
      <c r="D354" s="32">
        <v>45275</v>
      </c>
      <c r="E354" s="43">
        <v>0</v>
      </c>
      <c r="F354" t="s">
        <v>209</v>
      </c>
      <c r="G354" s="92"/>
    </row>
    <row r="355" spans="4:7" x14ac:dyDescent="0.25">
      <c r="D355" s="32">
        <v>45275</v>
      </c>
      <c r="E355" s="43">
        <v>4.1666666666666664E-2</v>
      </c>
      <c r="F355" t="s">
        <v>209</v>
      </c>
      <c r="G355" s="92"/>
    </row>
    <row r="356" spans="4:7" x14ac:dyDescent="0.25">
      <c r="D356" s="32">
        <v>45275</v>
      </c>
      <c r="E356" s="43">
        <v>8.3333333333333329E-2</v>
      </c>
      <c r="F356" t="s">
        <v>209</v>
      </c>
      <c r="G356" s="92"/>
    </row>
    <row r="357" spans="4:7" x14ac:dyDescent="0.25">
      <c r="D357" s="32">
        <v>45275</v>
      </c>
      <c r="E357" s="43">
        <v>0.125</v>
      </c>
      <c r="F357" t="s">
        <v>209</v>
      </c>
      <c r="G357" s="92"/>
    </row>
    <row r="358" spans="4:7" x14ac:dyDescent="0.25">
      <c r="D358" s="32">
        <v>45275</v>
      </c>
      <c r="E358" s="43">
        <v>0.16666666666666666</v>
      </c>
      <c r="F358" t="s">
        <v>209</v>
      </c>
      <c r="G358" s="92"/>
    </row>
    <row r="359" spans="4:7" x14ac:dyDescent="0.25">
      <c r="D359" s="32">
        <v>45275</v>
      </c>
      <c r="E359" s="43">
        <v>0.20833333333333334</v>
      </c>
      <c r="F359" t="s">
        <v>209</v>
      </c>
      <c r="G359" s="92"/>
    </row>
    <row r="360" spans="4:7" x14ac:dyDescent="0.25">
      <c r="D360" s="32">
        <v>45275</v>
      </c>
      <c r="E360" s="43">
        <v>0.25</v>
      </c>
      <c r="F360" t="s">
        <v>209</v>
      </c>
      <c r="G360" s="92"/>
    </row>
    <row r="361" spans="4:7" x14ac:dyDescent="0.25">
      <c r="D361" s="32">
        <v>45275</v>
      </c>
      <c r="E361" s="43">
        <v>0.29166666666666669</v>
      </c>
      <c r="F361" t="s">
        <v>202</v>
      </c>
      <c r="G361" s="92"/>
    </row>
    <row r="362" spans="4:7" x14ac:dyDescent="0.25">
      <c r="D362" s="32">
        <v>45275</v>
      </c>
      <c r="E362" s="43">
        <v>0.33333333333333331</v>
      </c>
      <c r="F362" t="s">
        <v>209</v>
      </c>
      <c r="G362" s="92"/>
    </row>
    <row r="363" spans="4:7" x14ac:dyDescent="0.25">
      <c r="D363" s="32">
        <v>45275</v>
      </c>
      <c r="E363" s="43">
        <v>0.375</v>
      </c>
      <c r="F363" t="s">
        <v>200</v>
      </c>
      <c r="G363" s="92"/>
    </row>
    <row r="364" spans="4:7" x14ac:dyDescent="0.25">
      <c r="D364" s="32">
        <v>45275</v>
      </c>
      <c r="E364" s="43">
        <v>0.41666666666666669</v>
      </c>
      <c r="F364" t="s">
        <v>198</v>
      </c>
      <c r="G364" s="92"/>
    </row>
    <row r="365" spans="4:7" x14ac:dyDescent="0.25">
      <c r="D365" s="32">
        <v>45275</v>
      </c>
      <c r="E365" s="43">
        <v>0.45833333333333331</v>
      </c>
      <c r="F365" t="s">
        <v>211</v>
      </c>
      <c r="G365" s="92"/>
    </row>
    <row r="366" spans="4:7" x14ac:dyDescent="0.25">
      <c r="D366" s="32">
        <v>45275</v>
      </c>
      <c r="E366" s="43">
        <v>0.5</v>
      </c>
      <c r="F366" t="s">
        <v>213</v>
      </c>
      <c r="G366" s="92"/>
    </row>
    <row r="367" spans="4:7" x14ac:dyDescent="0.25">
      <c r="D367" s="32">
        <v>45275</v>
      </c>
      <c r="E367" s="43">
        <v>0.54166666666666663</v>
      </c>
      <c r="F367" t="s">
        <v>214</v>
      </c>
      <c r="G367" s="92"/>
    </row>
    <row r="368" spans="4:7" x14ac:dyDescent="0.25">
      <c r="D368" s="32">
        <v>45275</v>
      </c>
      <c r="E368" s="43">
        <v>0.58333333333333337</v>
      </c>
      <c r="F368" t="s">
        <v>213</v>
      </c>
      <c r="G368" s="92"/>
    </row>
    <row r="369" spans="4:7" x14ac:dyDescent="0.25">
      <c r="D369" s="32">
        <v>45275</v>
      </c>
      <c r="E369" s="43">
        <v>0.625</v>
      </c>
      <c r="F369" t="s">
        <v>212</v>
      </c>
      <c r="G369" s="92"/>
    </row>
    <row r="370" spans="4:7" x14ac:dyDescent="0.25">
      <c r="D370" s="32">
        <v>45275</v>
      </c>
      <c r="E370" s="43">
        <v>0.66666666666666663</v>
      </c>
      <c r="F370" t="s">
        <v>211</v>
      </c>
      <c r="G370" s="92"/>
    </row>
    <row r="371" spans="4:7" x14ac:dyDescent="0.25">
      <c r="D371" s="32">
        <v>45275</v>
      </c>
      <c r="E371" s="43">
        <v>0.70833333333333337</v>
      </c>
      <c r="F371" t="s">
        <v>198</v>
      </c>
      <c r="G371" s="92"/>
    </row>
    <row r="372" spans="4:7" x14ac:dyDescent="0.25">
      <c r="D372" s="32">
        <v>45275</v>
      </c>
      <c r="E372" s="43">
        <v>0.75</v>
      </c>
      <c r="F372" t="s">
        <v>198</v>
      </c>
      <c r="G372" s="92"/>
    </row>
    <row r="373" spans="4:7" x14ac:dyDescent="0.25">
      <c r="D373" s="32">
        <v>45275</v>
      </c>
      <c r="E373" s="43">
        <v>0.79166666666666663</v>
      </c>
      <c r="F373" t="s">
        <v>199</v>
      </c>
      <c r="G373" s="92"/>
    </row>
    <row r="374" spans="4:7" x14ac:dyDescent="0.25">
      <c r="D374" s="32">
        <v>45275</v>
      </c>
      <c r="E374" s="43">
        <v>0.83333333333333337</v>
      </c>
      <c r="F374" t="s">
        <v>200</v>
      </c>
      <c r="G374" s="92"/>
    </row>
    <row r="375" spans="4:7" x14ac:dyDescent="0.25">
      <c r="D375" s="32">
        <v>45275</v>
      </c>
      <c r="E375" s="43">
        <v>0.875</v>
      </c>
      <c r="F375" t="s">
        <v>200</v>
      </c>
      <c r="G375" s="92"/>
    </row>
    <row r="376" spans="4:7" x14ac:dyDescent="0.25">
      <c r="D376" s="32">
        <v>45275</v>
      </c>
      <c r="E376" s="43">
        <v>0.91666666666666663</v>
      </c>
      <c r="F376" t="s">
        <v>200</v>
      </c>
      <c r="G376" s="92"/>
    </row>
    <row r="377" spans="4:7" x14ac:dyDescent="0.25">
      <c r="D377" s="32">
        <v>45275</v>
      </c>
      <c r="E377" s="43">
        <v>0.95833333333333337</v>
      </c>
      <c r="F377" t="s">
        <v>201</v>
      </c>
      <c r="G377" s="92"/>
    </row>
    <row r="378" spans="4:7" x14ac:dyDescent="0.25">
      <c r="D378" s="32">
        <v>45276</v>
      </c>
      <c r="E378" s="43">
        <v>0</v>
      </c>
      <c r="F378" t="s">
        <v>209</v>
      </c>
      <c r="G378" s="92"/>
    </row>
    <row r="379" spans="4:7" x14ac:dyDescent="0.25">
      <c r="D379" s="32">
        <v>45276</v>
      </c>
      <c r="E379" s="43">
        <v>4.1666666666666664E-2</v>
      </c>
      <c r="F379" t="s">
        <v>201</v>
      </c>
      <c r="G379" s="92"/>
    </row>
    <row r="380" spans="4:7" x14ac:dyDescent="0.25">
      <c r="D380" s="32">
        <v>45276</v>
      </c>
      <c r="E380" s="43">
        <v>8.3333333333333329E-2</v>
      </c>
      <c r="F380" t="s">
        <v>201</v>
      </c>
      <c r="G380" s="92"/>
    </row>
    <row r="381" spans="4:7" x14ac:dyDescent="0.25">
      <c r="D381" s="32">
        <v>45276</v>
      </c>
      <c r="E381" s="43">
        <v>0.125</v>
      </c>
      <c r="F381" t="s">
        <v>209</v>
      </c>
      <c r="G381" s="92"/>
    </row>
    <row r="382" spans="4:7" x14ac:dyDescent="0.25">
      <c r="D382" s="32">
        <v>45276</v>
      </c>
      <c r="E382" s="43">
        <v>0.16666666666666666</v>
      </c>
      <c r="F382" t="s">
        <v>201</v>
      </c>
      <c r="G382" s="92"/>
    </row>
    <row r="383" spans="4:7" x14ac:dyDescent="0.25">
      <c r="D383" s="32">
        <v>45276</v>
      </c>
      <c r="E383" s="43">
        <v>0.20833333333333334</v>
      </c>
      <c r="F383" t="s">
        <v>201</v>
      </c>
      <c r="G383" s="92"/>
    </row>
    <row r="384" spans="4:7" x14ac:dyDescent="0.25">
      <c r="D384" s="32">
        <v>45276</v>
      </c>
      <c r="E384" s="43">
        <v>0.25</v>
      </c>
      <c r="F384" t="s">
        <v>209</v>
      </c>
      <c r="G384" s="92"/>
    </row>
    <row r="385" spans="4:7" x14ac:dyDescent="0.25">
      <c r="D385" s="32">
        <v>45276</v>
      </c>
      <c r="E385" s="43">
        <v>0.29166666666666669</v>
      </c>
      <c r="F385" t="s">
        <v>201</v>
      </c>
      <c r="G385" s="92"/>
    </row>
    <row r="386" spans="4:7" x14ac:dyDescent="0.25">
      <c r="D386" s="32">
        <v>45276</v>
      </c>
      <c r="E386" s="43">
        <v>0.33333333333333331</v>
      </c>
      <c r="F386" t="s">
        <v>200</v>
      </c>
      <c r="G386" s="92"/>
    </row>
    <row r="387" spans="4:7" x14ac:dyDescent="0.25">
      <c r="D387" s="32">
        <v>45276</v>
      </c>
      <c r="E387" s="43">
        <v>0.375</v>
      </c>
      <c r="F387" t="s">
        <v>200</v>
      </c>
      <c r="G387" s="92"/>
    </row>
    <row r="388" spans="4:7" x14ac:dyDescent="0.25">
      <c r="D388" s="32">
        <v>45276</v>
      </c>
      <c r="E388" s="43">
        <v>0.41666666666666669</v>
      </c>
      <c r="F388" t="s">
        <v>200</v>
      </c>
      <c r="G388" s="92"/>
    </row>
    <row r="389" spans="4:7" x14ac:dyDescent="0.25">
      <c r="D389" s="32">
        <v>45276</v>
      </c>
      <c r="E389" s="43">
        <v>0.45833333333333331</v>
      </c>
      <c r="F389" t="s">
        <v>199</v>
      </c>
      <c r="G389" s="92"/>
    </row>
    <row r="390" spans="4:7" x14ac:dyDescent="0.25">
      <c r="D390" s="32">
        <v>45276</v>
      </c>
      <c r="E390" s="43">
        <v>0.5</v>
      </c>
      <c r="F390" t="s">
        <v>200</v>
      </c>
      <c r="G390" s="92"/>
    </row>
    <row r="391" spans="4:7" x14ac:dyDescent="0.25">
      <c r="D391" s="32">
        <v>45276</v>
      </c>
      <c r="E391" s="43">
        <v>0.54166666666666663</v>
      </c>
      <c r="F391" t="s">
        <v>201</v>
      </c>
      <c r="G391" s="92"/>
    </row>
    <row r="392" spans="4:7" x14ac:dyDescent="0.25">
      <c r="D392" s="32">
        <v>45276</v>
      </c>
      <c r="E392" s="43">
        <v>0.58333333333333337</v>
      </c>
      <c r="F392" t="s">
        <v>201</v>
      </c>
      <c r="G392" s="92"/>
    </row>
    <row r="393" spans="4:7" x14ac:dyDescent="0.25">
      <c r="D393" s="32">
        <v>45276</v>
      </c>
      <c r="E393" s="43">
        <v>0.625</v>
      </c>
      <c r="F393" t="s">
        <v>201</v>
      </c>
      <c r="G393" s="92"/>
    </row>
    <row r="394" spans="4:7" x14ac:dyDescent="0.25">
      <c r="D394" s="32">
        <v>45276</v>
      </c>
      <c r="E394" s="43">
        <v>0.66666666666666663</v>
      </c>
      <c r="F394" t="s">
        <v>201</v>
      </c>
      <c r="G394" s="92"/>
    </row>
    <row r="395" spans="4:7" x14ac:dyDescent="0.25">
      <c r="D395" s="32">
        <v>45276</v>
      </c>
      <c r="E395" s="43">
        <v>0.70833333333333337</v>
      </c>
      <c r="F395" t="s">
        <v>201</v>
      </c>
      <c r="G395" s="92"/>
    </row>
    <row r="396" spans="4:7" x14ac:dyDescent="0.25">
      <c r="D396" s="32">
        <v>45276</v>
      </c>
      <c r="E396" s="43">
        <v>0.75</v>
      </c>
      <c r="F396" t="s">
        <v>209</v>
      </c>
      <c r="G396" s="92"/>
    </row>
    <row r="397" spans="4:7" x14ac:dyDescent="0.25">
      <c r="D397" s="32">
        <v>45276</v>
      </c>
      <c r="E397" s="43">
        <v>0.79166666666666663</v>
      </c>
      <c r="F397" t="s">
        <v>201</v>
      </c>
      <c r="G397" s="92"/>
    </row>
    <row r="398" spans="4:7" x14ac:dyDescent="0.25">
      <c r="D398" s="32">
        <v>45276</v>
      </c>
      <c r="E398" s="43">
        <v>0.83333333333333337</v>
      </c>
      <c r="F398" t="s">
        <v>201</v>
      </c>
      <c r="G398" s="92"/>
    </row>
    <row r="399" spans="4:7" x14ac:dyDescent="0.25">
      <c r="D399" s="32">
        <v>45276</v>
      </c>
      <c r="E399" s="43">
        <v>0.875</v>
      </c>
      <c r="F399" t="s">
        <v>201</v>
      </c>
      <c r="G399" s="92"/>
    </row>
    <row r="400" spans="4:7" x14ac:dyDescent="0.25">
      <c r="D400" s="32">
        <v>45276</v>
      </c>
      <c r="E400" s="43">
        <v>0.91666666666666663</v>
      </c>
      <c r="F400" t="s">
        <v>201</v>
      </c>
      <c r="G400" s="92"/>
    </row>
    <row r="401" spans="4:7" x14ac:dyDescent="0.25">
      <c r="D401" s="32">
        <v>45276</v>
      </c>
      <c r="E401" s="43">
        <v>0.95833333333333337</v>
      </c>
      <c r="F401" t="s">
        <v>209</v>
      </c>
      <c r="G401" s="92"/>
    </row>
    <row r="402" spans="4:7" x14ac:dyDescent="0.25">
      <c r="D402" s="32">
        <v>45277</v>
      </c>
      <c r="E402" s="43">
        <v>0</v>
      </c>
      <c r="F402" t="s">
        <v>201</v>
      </c>
      <c r="G402" s="92"/>
    </row>
    <row r="403" spans="4:7" x14ac:dyDescent="0.25">
      <c r="D403" s="32">
        <v>45277</v>
      </c>
      <c r="E403" s="43">
        <v>4.1666666666666664E-2</v>
      </c>
      <c r="F403" t="s">
        <v>201</v>
      </c>
      <c r="G403" s="92"/>
    </row>
    <row r="404" spans="4:7" x14ac:dyDescent="0.25">
      <c r="D404" s="32">
        <v>45277</v>
      </c>
      <c r="E404" s="43">
        <v>8.3333333333333329E-2</v>
      </c>
      <c r="F404" t="s">
        <v>201</v>
      </c>
      <c r="G404" s="92"/>
    </row>
    <row r="405" spans="4:7" x14ac:dyDescent="0.25">
      <c r="D405" s="32">
        <v>45277</v>
      </c>
      <c r="E405" s="43">
        <v>0.125</v>
      </c>
      <c r="F405" t="s">
        <v>201</v>
      </c>
      <c r="G405" s="92"/>
    </row>
    <row r="406" spans="4:7" x14ac:dyDescent="0.25">
      <c r="D406" s="32">
        <v>45277</v>
      </c>
      <c r="E406" s="43">
        <v>0.16666666666666666</v>
      </c>
      <c r="F406" t="s">
        <v>201</v>
      </c>
      <c r="G406" s="92"/>
    </row>
    <row r="407" spans="4:7" x14ac:dyDescent="0.25">
      <c r="D407" s="32">
        <v>45277</v>
      </c>
      <c r="E407" s="43">
        <v>0.20833333333333334</v>
      </c>
      <c r="F407" t="s">
        <v>200</v>
      </c>
      <c r="G407" s="92"/>
    </row>
    <row r="408" spans="4:7" x14ac:dyDescent="0.25">
      <c r="D408" s="32">
        <v>45277</v>
      </c>
      <c r="E408" s="43">
        <v>0.25</v>
      </c>
      <c r="F408" t="s">
        <v>199</v>
      </c>
      <c r="G408" s="92"/>
    </row>
    <row r="409" spans="4:7" x14ac:dyDescent="0.25">
      <c r="D409" s="32">
        <v>45277</v>
      </c>
      <c r="E409" s="43">
        <v>0.29166666666666669</v>
      </c>
      <c r="F409" t="s">
        <v>199</v>
      </c>
      <c r="G409" s="92"/>
    </row>
    <row r="410" spans="4:7" x14ac:dyDescent="0.25">
      <c r="D410" s="32">
        <v>45277</v>
      </c>
      <c r="E410" s="43">
        <v>0.33333333333333331</v>
      </c>
      <c r="F410" t="s">
        <v>199</v>
      </c>
      <c r="G410" s="92"/>
    </row>
    <row r="411" spans="4:7" x14ac:dyDescent="0.25">
      <c r="D411" s="32">
        <v>45277</v>
      </c>
      <c r="E411" s="43">
        <v>0.375</v>
      </c>
      <c r="F411" t="s">
        <v>200</v>
      </c>
      <c r="G411" s="92"/>
    </row>
    <row r="412" spans="4:7" x14ac:dyDescent="0.25">
      <c r="D412" s="32">
        <v>45277</v>
      </c>
      <c r="E412" s="43">
        <v>0.41666666666666669</v>
      </c>
      <c r="F412" t="s">
        <v>201</v>
      </c>
      <c r="G412" s="92"/>
    </row>
    <row r="413" spans="4:7" x14ac:dyDescent="0.25">
      <c r="D413" s="32">
        <v>45277</v>
      </c>
      <c r="E413" s="43">
        <v>0.45833333333333331</v>
      </c>
      <c r="F413" t="s">
        <v>201</v>
      </c>
      <c r="G413" s="92"/>
    </row>
    <row r="414" spans="4:7" x14ac:dyDescent="0.25">
      <c r="D414" s="32">
        <v>45277</v>
      </c>
      <c r="E414" s="43">
        <v>0.5</v>
      </c>
      <c r="F414" t="s">
        <v>200</v>
      </c>
      <c r="G414" s="92"/>
    </row>
    <row r="415" spans="4:7" x14ac:dyDescent="0.25">
      <c r="D415" s="32">
        <v>45277</v>
      </c>
      <c r="E415" s="43">
        <v>0.54166666666666663</v>
      </c>
      <c r="F415" t="s">
        <v>200</v>
      </c>
      <c r="G415" s="92"/>
    </row>
    <row r="416" spans="4:7" x14ac:dyDescent="0.25">
      <c r="D416" s="32">
        <v>45277</v>
      </c>
      <c r="E416" s="43">
        <v>0.58333333333333337</v>
      </c>
      <c r="F416" t="s">
        <v>200</v>
      </c>
      <c r="G416" s="92"/>
    </row>
    <row r="417" spans="4:7" x14ac:dyDescent="0.25">
      <c r="D417" s="32">
        <v>45277</v>
      </c>
      <c r="E417" s="43">
        <v>0.625</v>
      </c>
      <c r="F417" t="s">
        <v>200</v>
      </c>
      <c r="G417" s="92"/>
    </row>
    <row r="418" spans="4:7" x14ac:dyDescent="0.25">
      <c r="D418" s="32">
        <v>45277</v>
      </c>
      <c r="E418" s="43">
        <v>0.66666666666666663</v>
      </c>
      <c r="F418" t="s">
        <v>200</v>
      </c>
      <c r="G418" s="92"/>
    </row>
    <row r="419" spans="4:7" x14ac:dyDescent="0.25">
      <c r="D419" s="32">
        <v>45277</v>
      </c>
      <c r="E419" s="43">
        <v>0.70833333333333337</v>
      </c>
      <c r="F419" t="s">
        <v>200</v>
      </c>
      <c r="G419" s="92"/>
    </row>
    <row r="420" spans="4:7" x14ac:dyDescent="0.25">
      <c r="D420" s="32">
        <v>45277</v>
      </c>
      <c r="E420" s="43">
        <v>0.75</v>
      </c>
      <c r="F420" t="s">
        <v>200</v>
      </c>
      <c r="G420" s="92"/>
    </row>
    <row r="421" spans="4:7" x14ac:dyDescent="0.25">
      <c r="D421" s="32">
        <v>45277</v>
      </c>
      <c r="E421" s="43">
        <v>0.79166666666666663</v>
      </c>
      <c r="F421" t="s">
        <v>200</v>
      </c>
      <c r="G421" s="92"/>
    </row>
    <row r="422" spans="4:7" x14ac:dyDescent="0.25">
      <c r="D422" s="32">
        <v>45277</v>
      </c>
      <c r="E422" s="43">
        <v>0.83333333333333337</v>
      </c>
      <c r="F422" t="s">
        <v>199</v>
      </c>
      <c r="G422" s="92"/>
    </row>
    <row r="423" spans="4:7" x14ac:dyDescent="0.25">
      <c r="D423" s="32">
        <v>45277</v>
      </c>
      <c r="E423" s="43">
        <v>0.875</v>
      </c>
      <c r="F423" t="s">
        <v>199</v>
      </c>
      <c r="G423" s="92"/>
    </row>
    <row r="424" spans="4:7" x14ac:dyDescent="0.25">
      <c r="D424" s="32">
        <v>45277</v>
      </c>
      <c r="E424" s="43">
        <v>0.91666666666666663</v>
      </c>
      <c r="F424" t="s">
        <v>199</v>
      </c>
      <c r="G424" s="92"/>
    </row>
    <row r="425" spans="4:7" x14ac:dyDescent="0.25">
      <c r="D425" s="32">
        <v>45277</v>
      </c>
      <c r="E425" s="43">
        <v>0.95833333333333337</v>
      </c>
      <c r="F425" t="s">
        <v>199</v>
      </c>
      <c r="G425" s="92"/>
    </row>
    <row r="426" spans="4:7" x14ac:dyDescent="0.25">
      <c r="D426" s="32">
        <v>45278</v>
      </c>
      <c r="E426" s="43">
        <v>0</v>
      </c>
      <c r="F426" t="s">
        <v>200</v>
      </c>
      <c r="G426" s="92"/>
    </row>
    <row r="427" spans="4:7" x14ac:dyDescent="0.25">
      <c r="D427" s="32">
        <v>45278</v>
      </c>
      <c r="E427" s="43">
        <v>4.1666666666666664E-2</v>
      </c>
      <c r="F427" t="s">
        <v>200</v>
      </c>
      <c r="G427" s="92"/>
    </row>
    <row r="428" spans="4:7" x14ac:dyDescent="0.25">
      <c r="D428" s="32">
        <v>45278</v>
      </c>
      <c r="E428" s="43">
        <v>8.3333333333333329E-2</v>
      </c>
      <c r="F428" t="s">
        <v>200</v>
      </c>
      <c r="G428" s="92"/>
    </row>
    <row r="429" spans="4:7" x14ac:dyDescent="0.25">
      <c r="D429" s="32">
        <v>45278</v>
      </c>
      <c r="E429" s="43">
        <v>0.125</v>
      </c>
      <c r="F429" t="s">
        <v>200</v>
      </c>
      <c r="G429" s="92"/>
    </row>
    <row r="430" spans="4:7" x14ac:dyDescent="0.25">
      <c r="D430" s="32">
        <v>45278</v>
      </c>
      <c r="E430" s="43">
        <v>0.16666666666666666</v>
      </c>
      <c r="F430" t="s">
        <v>200</v>
      </c>
      <c r="G430" s="92"/>
    </row>
    <row r="431" spans="4:7" x14ac:dyDescent="0.25">
      <c r="D431" s="32">
        <v>45278</v>
      </c>
      <c r="E431" s="43">
        <v>0.20833333333333334</v>
      </c>
      <c r="F431" t="s">
        <v>200</v>
      </c>
      <c r="G431" s="92"/>
    </row>
    <row r="432" spans="4:7" x14ac:dyDescent="0.25">
      <c r="D432" s="32">
        <v>45278</v>
      </c>
      <c r="E432" s="43">
        <v>0.25</v>
      </c>
      <c r="F432" t="s">
        <v>200</v>
      </c>
      <c r="G432" s="92"/>
    </row>
    <row r="433" spans="4:7" x14ac:dyDescent="0.25">
      <c r="D433" s="32">
        <v>45278</v>
      </c>
      <c r="E433" s="43">
        <v>0.29166666666666669</v>
      </c>
      <c r="F433" t="s">
        <v>200</v>
      </c>
      <c r="G433" s="92"/>
    </row>
    <row r="434" spans="4:7" x14ac:dyDescent="0.25">
      <c r="D434" s="32">
        <v>45278</v>
      </c>
      <c r="E434" s="43">
        <v>0.33333333333333331</v>
      </c>
      <c r="F434" t="s">
        <v>201</v>
      </c>
      <c r="G434" s="92"/>
    </row>
    <row r="435" spans="4:7" x14ac:dyDescent="0.25">
      <c r="D435" s="32">
        <v>45278</v>
      </c>
      <c r="E435" s="43">
        <v>0.375</v>
      </c>
      <c r="F435" t="s">
        <v>201</v>
      </c>
      <c r="G435" s="92"/>
    </row>
    <row r="436" spans="4:7" x14ac:dyDescent="0.25">
      <c r="D436" s="32">
        <v>45278</v>
      </c>
      <c r="E436" s="43">
        <v>0.41666666666666669</v>
      </c>
      <c r="F436" t="s">
        <v>201</v>
      </c>
      <c r="G436" s="92"/>
    </row>
    <row r="437" spans="4:7" x14ac:dyDescent="0.25">
      <c r="D437" s="32">
        <v>45278</v>
      </c>
      <c r="E437" s="43">
        <v>0.45833333333333331</v>
      </c>
      <c r="F437" t="s">
        <v>201</v>
      </c>
      <c r="G437" s="92"/>
    </row>
    <row r="438" spans="4:7" x14ac:dyDescent="0.25">
      <c r="D438" s="32">
        <v>45278</v>
      </c>
      <c r="E438" s="43">
        <v>0.5</v>
      </c>
      <c r="F438" t="s">
        <v>201</v>
      </c>
      <c r="G438" s="92"/>
    </row>
    <row r="439" spans="4:7" x14ac:dyDescent="0.25">
      <c r="D439" s="32">
        <v>45278</v>
      </c>
      <c r="E439" s="43">
        <v>0.54166666666666663</v>
      </c>
      <c r="F439" t="s">
        <v>201</v>
      </c>
      <c r="G439" s="92"/>
    </row>
    <row r="440" spans="4:7" x14ac:dyDescent="0.25">
      <c r="D440" s="32">
        <v>45278</v>
      </c>
      <c r="E440" s="43">
        <v>0.58333333333333337</v>
      </c>
      <c r="F440" t="s">
        <v>201</v>
      </c>
      <c r="G440" s="92"/>
    </row>
    <row r="441" spans="4:7" x14ac:dyDescent="0.25">
      <c r="D441" s="32">
        <v>45278</v>
      </c>
      <c r="E441" s="43">
        <v>0.625</v>
      </c>
      <c r="F441" t="s">
        <v>201</v>
      </c>
      <c r="G441" s="92"/>
    </row>
    <row r="442" spans="4:7" x14ac:dyDescent="0.25">
      <c r="D442" s="32">
        <v>45278</v>
      </c>
      <c r="E442" s="43">
        <v>0.66666666666666663</v>
      </c>
      <c r="F442" t="s">
        <v>201</v>
      </c>
      <c r="G442" s="92"/>
    </row>
    <row r="443" spans="4:7" x14ac:dyDescent="0.25">
      <c r="D443" s="32">
        <v>45278</v>
      </c>
      <c r="E443" s="43">
        <v>0.70833333333333337</v>
      </c>
      <c r="F443" t="s">
        <v>209</v>
      </c>
      <c r="G443" s="92"/>
    </row>
    <row r="444" spans="4:7" x14ac:dyDescent="0.25">
      <c r="D444" s="32">
        <v>45278</v>
      </c>
      <c r="E444" s="43">
        <v>0.75</v>
      </c>
      <c r="F444" t="s">
        <v>209</v>
      </c>
      <c r="G444" s="92"/>
    </row>
    <row r="445" spans="4:7" x14ac:dyDescent="0.25">
      <c r="D445" s="32">
        <v>45278</v>
      </c>
      <c r="E445" s="43">
        <v>0.79166666666666663</v>
      </c>
      <c r="F445" t="s">
        <v>202</v>
      </c>
      <c r="G445" s="92"/>
    </row>
    <row r="446" spans="4:7" x14ac:dyDescent="0.25">
      <c r="D446" s="32">
        <v>45278</v>
      </c>
      <c r="E446" s="43">
        <v>0.83333333333333337</v>
      </c>
      <c r="F446" t="s">
        <v>204</v>
      </c>
      <c r="G446" s="92"/>
    </row>
    <row r="447" spans="4:7" x14ac:dyDescent="0.25">
      <c r="D447" s="32">
        <v>45278</v>
      </c>
      <c r="E447" s="43">
        <v>0.875</v>
      </c>
      <c r="F447" t="s">
        <v>205</v>
      </c>
      <c r="G447" s="92"/>
    </row>
    <row r="448" spans="4:7" x14ac:dyDescent="0.25">
      <c r="D448" s="32">
        <v>45278</v>
      </c>
      <c r="E448" s="43">
        <v>0.91666666666666663</v>
      </c>
      <c r="F448" t="s">
        <v>206</v>
      </c>
      <c r="G448" s="92"/>
    </row>
    <row r="449" spans="4:7" x14ac:dyDescent="0.25">
      <c r="D449" s="32">
        <v>45278</v>
      </c>
      <c r="E449" s="43">
        <v>0.95833333333333337</v>
      </c>
      <c r="F449" t="s">
        <v>206</v>
      </c>
      <c r="G449" s="92"/>
    </row>
    <row r="450" spans="4:7" x14ac:dyDescent="0.25">
      <c r="D450" s="32">
        <v>45279</v>
      </c>
      <c r="E450" s="43">
        <v>0</v>
      </c>
      <c r="F450" t="s">
        <v>207</v>
      </c>
      <c r="G450" s="92"/>
    </row>
    <row r="451" spans="4:7" x14ac:dyDescent="0.25">
      <c r="D451" s="32">
        <v>45279</v>
      </c>
      <c r="E451" s="43">
        <v>4.1666666666666664E-2</v>
      </c>
      <c r="F451" t="s">
        <v>208</v>
      </c>
      <c r="G451" s="92"/>
    </row>
    <row r="452" spans="4:7" x14ac:dyDescent="0.25">
      <c r="D452" s="32">
        <v>45279</v>
      </c>
      <c r="E452" s="43">
        <v>8.3333333333333329E-2</v>
      </c>
      <c r="F452" t="s">
        <v>208</v>
      </c>
      <c r="G452" s="92"/>
    </row>
    <row r="453" spans="4:7" x14ac:dyDescent="0.25">
      <c r="D453" s="32">
        <v>45279</v>
      </c>
      <c r="E453" s="43">
        <v>0.125</v>
      </c>
      <c r="F453" t="s">
        <v>208</v>
      </c>
      <c r="G453" s="92"/>
    </row>
    <row r="454" spans="4:7" x14ac:dyDescent="0.25">
      <c r="D454" s="32">
        <v>45279</v>
      </c>
      <c r="E454" s="43">
        <v>0.16666666666666666</v>
      </c>
      <c r="F454" t="s">
        <v>208</v>
      </c>
      <c r="G454" s="92"/>
    </row>
    <row r="455" spans="4:7" x14ac:dyDescent="0.25">
      <c r="D455" s="32">
        <v>45279</v>
      </c>
      <c r="E455" s="43">
        <v>0.20833333333333334</v>
      </c>
      <c r="F455" t="s">
        <v>208</v>
      </c>
      <c r="G455" s="92"/>
    </row>
    <row r="456" spans="4:7" x14ac:dyDescent="0.25">
      <c r="D456" s="32">
        <v>45279</v>
      </c>
      <c r="E456" s="43">
        <v>0.25</v>
      </c>
      <c r="F456" t="s">
        <v>215</v>
      </c>
      <c r="G456" s="92"/>
    </row>
    <row r="457" spans="4:7" x14ac:dyDescent="0.25">
      <c r="D457" s="32">
        <v>45279</v>
      </c>
      <c r="E457" s="43">
        <v>0.29166666666666669</v>
      </c>
      <c r="F457" t="s">
        <v>215</v>
      </c>
      <c r="G457" s="92"/>
    </row>
    <row r="458" spans="4:7" x14ac:dyDescent="0.25">
      <c r="D458" s="32">
        <v>45279</v>
      </c>
      <c r="E458" s="43">
        <v>0.33333333333333331</v>
      </c>
      <c r="F458" t="s">
        <v>215</v>
      </c>
      <c r="G458" s="92"/>
    </row>
    <row r="459" spans="4:7" x14ac:dyDescent="0.25">
      <c r="D459" s="32">
        <v>45279</v>
      </c>
      <c r="E459" s="43">
        <v>0.375</v>
      </c>
      <c r="F459" t="s">
        <v>215</v>
      </c>
      <c r="G459" s="92"/>
    </row>
    <row r="460" spans="4:7" x14ac:dyDescent="0.25">
      <c r="D460" s="32">
        <v>45279</v>
      </c>
      <c r="E460" s="43">
        <v>0.41666666666666669</v>
      </c>
      <c r="F460" t="s">
        <v>215</v>
      </c>
      <c r="G460" s="92"/>
    </row>
    <row r="461" spans="4:7" x14ac:dyDescent="0.25">
      <c r="D461" s="32">
        <v>45279</v>
      </c>
      <c r="E461" s="43">
        <v>0.45833333333333331</v>
      </c>
      <c r="F461" t="s">
        <v>208</v>
      </c>
      <c r="G461" s="92"/>
    </row>
    <row r="462" spans="4:7" x14ac:dyDescent="0.25">
      <c r="D462" s="32">
        <v>45279</v>
      </c>
      <c r="E462" s="43">
        <v>0.5</v>
      </c>
      <c r="F462" t="s">
        <v>215</v>
      </c>
      <c r="G462" s="92"/>
    </row>
    <row r="463" spans="4:7" x14ac:dyDescent="0.25">
      <c r="D463" s="32">
        <v>45279</v>
      </c>
      <c r="E463" s="43">
        <v>0.54166666666666663</v>
      </c>
      <c r="F463" t="s">
        <v>207</v>
      </c>
      <c r="G463" s="92"/>
    </row>
    <row r="464" spans="4:7" x14ac:dyDescent="0.25">
      <c r="D464" s="32">
        <v>45279</v>
      </c>
      <c r="E464" s="43">
        <v>0.58333333333333337</v>
      </c>
      <c r="F464" t="s">
        <v>206</v>
      </c>
      <c r="G464" s="92"/>
    </row>
    <row r="465" spans="4:7" x14ac:dyDescent="0.25">
      <c r="D465" s="32">
        <v>45279</v>
      </c>
      <c r="E465" s="43">
        <v>0.625</v>
      </c>
      <c r="F465" t="s">
        <v>206</v>
      </c>
      <c r="G465" s="92"/>
    </row>
    <row r="466" spans="4:7" x14ac:dyDescent="0.25">
      <c r="D466" s="32">
        <v>45279</v>
      </c>
      <c r="E466" s="43">
        <v>0.66666666666666663</v>
      </c>
      <c r="F466" t="s">
        <v>206</v>
      </c>
      <c r="G466" s="92"/>
    </row>
    <row r="467" spans="4:7" x14ac:dyDescent="0.25">
      <c r="D467" s="32">
        <v>45279</v>
      </c>
      <c r="E467" s="43">
        <v>0.70833333333333337</v>
      </c>
      <c r="F467" t="s">
        <v>207</v>
      </c>
      <c r="G467" s="92"/>
    </row>
    <row r="468" spans="4:7" x14ac:dyDescent="0.25">
      <c r="D468" s="32">
        <v>45279</v>
      </c>
      <c r="E468" s="43">
        <v>0.75</v>
      </c>
      <c r="F468" t="s">
        <v>208</v>
      </c>
      <c r="G468" s="92"/>
    </row>
    <row r="469" spans="4:7" x14ac:dyDescent="0.25">
      <c r="D469" s="32">
        <v>45279</v>
      </c>
      <c r="E469" s="43">
        <v>0.79166666666666663</v>
      </c>
      <c r="F469" t="s">
        <v>215</v>
      </c>
      <c r="G469" s="92"/>
    </row>
    <row r="470" spans="4:7" x14ac:dyDescent="0.25">
      <c r="D470" s="32">
        <v>45279</v>
      </c>
      <c r="E470" s="43">
        <v>0.83333333333333337</v>
      </c>
      <c r="F470" t="s">
        <v>208</v>
      </c>
      <c r="G470" s="92"/>
    </row>
    <row r="471" spans="4:7" x14ac:dyDescent="0.25">
      <c r="D471" s="32">
        <v>45279</v>
      </c>
      <c r="E471" s="43">
        <v>0.875</v>
      </c>
      <c r="F471" t="s">
        <v>208</v>
      </c>
      <c r="G471" s="92"/>
    </row>
    <row r="472" spans="4:7" x14ac:dyDescent="0.25">
      <c r="D472" s="32">
        <v>45279</v>
      </c>
      <c r="E472" s="43">
        <v>0.91666666666666663</v>
      </c>
      <c r="F472" t="s">
        <v>208</v>
      </c>
      <c r="G472" s="92"/>
    </row>
    <row r="473" spans="4:7" x14ac:dyDescent="0.25">
      <c r="D473" s="32">
        <v>45279</v>
      </c>
      <c r="E473" s="43">
        <v>0.95833333333333337</v>
      </c>
      <c r="F473" t="s">
        <v>208</v>
      </c>
      <c r="G473" s="92"/>
    </row>
    <row r="474" spans="4:7" x14ac:dyDescent="0.25">
      <c r="D474" s="32">
        <v>45280</v>
      </c>
      <c r="E474" s="43">
        <v>0</v>
      </c>
      <c r="F474" t="s">
        <v>208</v>
      </c>
      <c r="G474" s="92"/>
    </row>
    <row r="475" spans="4:7" x14ac:dyDescent="0.25">
      <c r="D475" s="32">
        <v>45280</v>
      </c>
      <c r="E475" s="43">
        <v>4.1666666666666664E-2</v>
      </c>
      <c r="F475" t="s">
        <v>206</v>
      </c>
      <c r="G475" s="92"/>
    </row>
    <row r="476" spans="4:7" x14ac:dyDescent="0.25">
      <c r="D476" s="32">
        <v>45280</v>
      </c>
      <c r="E476" s="43">
        <v>8.3333333333333329E-2</v>
      </c>
      <c r="F476" t="s">
        <v>206</v>
      </c>
      <c r="G476" s="92"/>
    </row>
    <row r="477" spans="4:7" x14ac:dyDescent="0.25">
      <c r="D477" s="32">
        <v>45280</v>
      </c>
      <c r="E477" s="43">
        <v>0.125</v>
      </c>
      <c r="F477" t="s">
        <v>206</v>
      </c>
      <c r="G477" s="92"/>
    </row>
    <row r="478" spans="4:7" x14ac:dyDescent="0.25">
      <c r="D478" s="32">
        <v>45280</v>
      </c>
      <c r="E478" s="43">
        <v>0.16666666666666666</v>
      </c>
      <c r="F478" t="s">
        <v>205</v>
      </c>
      <c r="G478" s="92"/>
    </row>
    <row r="479" spans="4:7" x14ac:dyDescent="0.25">
      <c r="D479" s="32">
        <v>45280</v>
      </c>
      <c r="E479" s="43">
        <v>0.20833333333333334</v>
      </c>
      <c r="F479" t="s">
        <v>204</v>
      </c>
      <c r="G479" s="92"/>
    </row>
    <row r="480" spans="4:7" x14ac:dyDescent="0.25">
      <c r="D480" s="32">
        <v>45280</v>
      </c>
      <c r="E480" s="43">
        <v>0.25</v>
      </c>
      <c r="F480" t="s">
        <v>204</v>
      </c>
      <c r="G480" s="92"/>
    </row>
    <row r="481" spans="4:7" x14ac:dyDescent="0.25">
      <c r="D481" s="32">
        <v>45280</v>
      </c>
      <c r="E481" s="43">
        <v>0.29166666666666669</v>
      </c>
      <c r="F481" t="s">
        <v>204</v>
      </c>
      <c r="G481" s="92"/>
    </row>
    <row r="482" spans="4:7" x14ac:dyDescent="0.25">
      <c r="D482" s="32">
        <v>45280</v>
      </c>
      <c r="E482" s="43">
        <v>0.33333333333333331</v>
      </c>
      <c r="F482" t="s">
        <v>204</v>
      </c>
      <c r="G482" s="92"/>
    </row>
    <row r="483" spans="4:7" x14ac:dyDescent="0.25">
      <c r="D483" s="32">
        <v>45280</v>
      </c>
      <c r="E483" s="43">
        <v>0.375</v>
      </c>
      <c r="F483" t="s">
        <v>204</v>
      </c>
      <c r="G483" s="92"/>
    </row>
    <row r="484" spans="4:7" x14ac:dyDescent="0.25">
      <c r="D484" s="32">
        <v>45280</v>
      </c>
      <c r="E484" s="43">
        <v>0.41666666666666669</v>
      </c>
      <c r="F484" t="s">
        <v>204</v>
      </c>
      <c r="G484" s="92"/>
    </row>
    <row r="485" spans="4:7" x14ac:dyDescent="0.25">
      <c r="D485" s="32">
        <v>45280</v>
      </c>
      <c r="E485" s="43">
        <v>0.45833333333333331</v>
      </c>
      <c r="F485" t="s">
        <v>203</v>
      </c>
      <c r="G485" s="92"/>
    </row>
    <row r="486" spans="4:7" x14ac:dyDescent="0.25">
      <c r="D486" s="32">
        <v>45280</v>
      </c>
      <c r="E486" s="43">
        <v>0.5</v>
      </c>
      <c r="F486" t="s">
        <v>203</v>
      </c>
      <c r="G486" s="92"/>
    </row>
    <row r="487" spans="4:7" x14ac:dyDescent="0.25">
      <c r="D487" s="32">
        <v>45280</v>
      </c>
      <c r="E487" s="43">
        <v>0.54166666666666663</v>
      </c>
      <c r="F487" t="s">
        <v>202</v>
      </c>
      <c r="G487" s="92"/>
    </row>
    <row r="488" spans="4:7" x14ac:dyDescent="0.25">
      <c r="D488" s="32">
        <v>45280</v>
      </c>
      <c r="E488" s="43">
        <v>0.58333333333333337</v>
      </c>
      <c r="F488" t="s">
        <v>202</v>
      </c>
      <c r="G488" s="92"/>
    </row>
    <row r="489" spans="4:7" x14ac:dyDescent="0.25">
      <c r="D489" s="32">
        <v>45280</v>
      </c>
      <c r="E489" s="43">
        <v>0.625</v>
      </c>
      <c r="F489" t="s">
        <v>202</v>
      </c>
      <c r="G489" s="92"/>
    </row>
    <row r="490" spans="4:7" x14ac:dyDescent="0.25">
      <c r="D490" s="32">
        <v>45280</v>
      </c>
      <c r="E490" s="43">
        <v>0.66666666666666663</v>
      </c>
      <c r="F490" t="s">
        <v>203</v>
      </c>
      <c r="G490" s="92"/>
    </row>
    <row r="491" spans="4:7" x14ac:dyDescent="0.25">
      <c r="D491" s="32">
        <v>45280</v>
      </c>
      <c r="E491" s="43">
        <v>0.70833333333333337</v>
      </c>
      <c r="F491" t="s">
        <v>202</v>
      </c>
      <c r="G491" s="92"/>
    </row>
    <row r="492" spans="4:7" x14ac:dyDescent="0.25">
      <c r="D492" s="32">
        <v>45280</v>
      </c>
      <c r="E492" s="43">
        <v>0.75</v>
      </c>
      <c r="F492" t="s">
        <v>202</v>
      </c>
      <c r="G492" s="92"/>
    </row>
    <row r="493" spans="4:7" x14ac:dyDescent="0.25">
      <c r="D493" s="32">
        <v>45280</v>
      </c>
      <c r="E493" s="43">
        <v>0.79166666666666663</v>
      </c>
      <c r="F493" t="s">
        <v>202</v>
      </c>
      <c r="G493" s="92"/>
    </row>
    <row r="494" spans="4:7" x14ac:dyDescent="0.25">
      <c r="D494" s="32">
        <v>45280</v>
      </c>
      <c r="E494" s="43">
        <v>0.83333333333333337</v>
      </c>
      <c r="F494" t="s">
        <v>203</v>
      </c>
      <c r="G494" s="92"/>
    </row>
    <row r="495" spans="4:7" x14ac:dyDescent="0.25">
      <c r="D495" s="32">
        <v>45280</v>
      </c>
      <c r="E495" s="43">
        <v>0.875</v>
      </c>
      <c r="F495" t="s">
        <v>203</v>
      </c>
      <c r="G495" s="92"/>
    </row>
    <row r="496" spans="4:7" x14ac:dyDescent="0.25">
      <c r="D496" s="32">
        <v>45280</v>
      </c>
      <c r="E496" s="43">
        <v>0.91666666666666663</v>
      </c>
      <c r="F496" t="s">
        <v>202</v>
      </c>
      <c r="G496" s="92"/>
    </row>
    <row r="497" spans="4:7" x14ac:dyDescent="0.25">
      <c r="D497" s="32">
        <v>45280</v>
      </c>
      <c r="E497" s="43">
        <v>0.95833333333333337</v>
      </c>
      <c r="F497" t="s">
        <v>202</v>
      </c>
      <c r="G497" s="92"/>
    </row>
    <row r="498" spans="4:7" x14ac:dyDescent="0.25">
      <c r="D498" s="32">
        <v>45281</v>
      </c>
      <c r="E498" s="43">
        <v>0</v>
      </c>
      <c r="F498" t="s">
        <v>203</v>
      </c>
      <c r="G498" s="92"/>
    </row>
    <row r="499" spans="4:7" x14ac:dyDescent="0.25">
      <c r="D499" s="32">
        <v>45281</v>
      </c>
      <c r="E499" s="43">
        <v>4.1666666666666664E-2</v>
      </c>
      <c r="F499" t="s">
        <v>203</v>
      </c>
      <c r="G499" s="92"/>
    </row>
    <row r="500" spans="4:7" x14ac:dyDescent="0.25">
      <c r="D500" s="32">
        <v>45281</v>
      </c>
      <c r="E500" s="43">
        <v>8.3333333333333329E-2</v>
      </c>
      <c r="F500" t="s">
        <v>203</v>
      </c>
      <c r="G500" s="92"/>
    </row>
    <row r="501" spans="4:7" x14ac:dyDescent="0.25">
      <c r="D501" s="32">
        <v>45281</v>
      </c>
      <c r="E501" s="43">
        <v>0.125</v>
      </c>
      <c r="F501" t="s">
        <v>203</v>
      </c>
      <c r="G501" s="92"/>
    </row>
    <row r="502" spans="4:7" x14ac:dyDescent="0.25">
      <c r="D502" s="32">
        <v>45281</v>
      </c>
      <c r="E502" s="43">
        <v>0.16666666666666666</v>
      </c>
      <c r="F502" t="s">
        <v>204</v>
      </c>
      <c r="G502" s="92"/>
    </row>
    <row r="503" spans="4:7" x14ac:dyDescent="0.25">
      <c r="D503" s="32">
        <v>45281</v>
      </c>
      <c r="E503" s="43">
        <v>0.20833333333333334</v>
      </c>
      <c r="F503" t="s">
        <v>204</v>
      </c>
      <c r="G503" s="92"/>
    </row>
    <row r="504" spans="4:7" x14ac:dyDescent="0.25">
      <c r="D504" s="32">
        <v>45281</v>
      </c>
      <c r="E504" s="43">
        <v>0.25</v>
      </c>
      <c r="F504" t="s">
        <v>205</v>
      </c>
      <c r="G504" s="92"/>
    </row>
    <row r="505" spans="4:7" x14ac:dyDescent="0.25">
      <c r="D505" s="32">
        <v>45281</v>
      </c>
      <c r="E505" s="43">
        <v>0.29166666666666669</v>
      </c>
      <c r="F505" t="s">
        <v>205</v>
      </c>
      <c r="G505" s="92"/>
    </row>
    <row r="506" spans="4:7" x14ac:dyDescent="0.25">
      <c r="D506" s="32">
        <v>45281</v>
      </c>
      <c r="E506" s="43">
        <v>0.33333333333333331</v>
      </c>
      <c r="F506" t="s">
        <v>206</v>
      </c>
      <c r="G506" s="92"/>
    </row>
    <row r="507" spans="4:7" x14ac:dyDescent="0.25">
      <c r="D507" s="32">
        <v>45281</v>
      </c>
      <c r="E507" s="43">
        <v>0.375</v>
      </c>
      <c r="F507" t="s">
        <v>206</v>
      </c>
      <c r="G507" s="92"/>
    </row>
    <row r="508" spans="4:7" x14ac:dyDescent="0.25">
      <c r="D508" s="32">
        <v>45281</v>
      </c>
      <c r="E508" s="43">
        <v>0.41666666666666669</v>
      </c>
      <c r="F508" t="s">
        <v>207</v>
      </c>
      <c r="G508" s="92"/>
    </row>
    <row r="509" spans="4:7" x14ac:dyDescent="0.25">
      <c r="D509" s="32">
        <v>45281</v>
      </c>
      <c r="E509" s="43">
        <v>0.45833333333333331</v>
      </c>
      <c r="F509" t="s">
        <v>206</v>
      </c>
      <c r="G509" s="92"/>
    </row>
    <row r="510" spans="4:7" x14ac:dyDescent="0.25">
      <c r="D510" s="32">
        <v>45281</v>
      </c>
      <c r="E510" s="43">
        <v>0.5</v>
      </c>
      <c r="F510" t="s">
        <v>207</v>
      </c>
      <c r="G510" s="92"/>
    </row>
    <row r="511" spans="4:7" x14ac:dyDescent="0.25">
      <c r="D511" s="32">
        <v>45281</v>
      </c>
      <c r="E511" s="43">
        <v>0.54166666666666663</v>
      </c>
      <c r="F511" t="s">
        <v>208</v>
      </c>
      <c r="G511" s="92"/>
    </row>
    <row r="512" spans="4:7" x14ac:dyDescent="0.25">
      <c r="D512" s="32">
        <v>45281</v>
      </c>
      <c r="E512" s="43">
        <v>0.58333333333333337</v>
      </c>
      <c r="F512" t="s">
        <v>208</v>
      </c>
      <c r="G512" s="92"/>
    </row>
    <row r="513" spans="4:7" x14ac:dyDescent="0.25">
      <c r="D513" s="32">
        <v>45281</v>
      </c>
      <c r="E513" s="43">
        <v>0.625</v>
      </c>
      <c r="F513" t="s">
        <v>208</v>
      </c>
      <c r="G513" s="92"/>
    </row>
    <row r="514" spans="4:7" x14ac:dyDescent="0.25">
      <c r="D514" s="32">
        <v>45281</v>
      </c>
      <c r="E514" s="43">
        <v>0.66666666666666663</v>
      </c>
      <c r="F514" t="s">
        <v>208</v>
      </c>
      <c r="G514" s="92"/>
    </row>
    <row r="515" spans="4:7" x14ac:dyDescent="0.25">
      <c r="D515" s="32">
        <v>45281</v>
      </c>
      <c r="E515" s="43">
        <v>0.70833333333333337</v>
      </c>
      <c r="F515" t="s">
        <v>215</v>
      </c>
      <c r="G515" s="92"/>
    </row>
    <row r="516" spans="4:7" x14ac:dyDescent="0.25">
      <c r="D516" s="32">
        <v>45281</v>
      </c>
      <c r="E516" s="43">
        <v>0.75</v>
      </c>
      <c r="F516" t="s">
        <v>208</v>
      </c>
      <c r="G516" s="92"/>
    </row>
    <row r="517" spans="4:7" x14ac:dyDescent="0.25">
      <c r="D517" s="32">
        <v>45281</v>
      </c>
      <c r="E517" s="43">
        <v>0.79166666666666663</v>
      </c>
      <c r="F517" t="s">
        <v>208</v>
      </c>
      <c r="G517" s="92"/>
    </row>
    <row r="518" spans="4:7" x14ac:dyDescent="0.25">
      <c r="D518" s="32">
        <v>45281</v>
      </c>
      <c r="E518" s="43">
        <v>0.83333333333333337</v>
      </c>
      <c r="F518" t="s">
        <v>215</v>
      </c>
      <c r="G518" s="92"/>
    </row>
    <row r="519" spans="4:7" x14ac:dyDescent="0.25">
      <c r="D519" s="32">
        <v>45281</v>
      </c>
      <c r="E519" s="43">
        <v>0.875</v>
      </c>
      <c r="F519" t="s">
        <v>215</v>
      </c>
      <c r="G519" s="92"/>
    </row>
    <row r="520" spans="4:7" x14ac:dyDescent="0.25">
      <c r="D520" s="32">
        <v>45281</v>
      </c>
      <c r="E520" s="43">
        <v>0.91666666666666663</v>
      </c>
      <c r="F520" t="s">
        <v>216</v>
      </c>
      <c r="G520" s="92"/>
    </row>
    <row r="521" spans="4:7" x14ac:dyDescent="0.25">
      <c r="D521" s="32">
        <v>45281</v>
      </c>
      <c r="E521" s="43">
        <v>0.95833333333333337</v>
      </c>
      <c r="F521" t="s">
        <v>216</v>
      </c>
      <c r="G521" s="92"/>
    </row>
    <row r="522" spans="4:7" x14ac:dyDescent="0.25">
      <c r="D522" s="32">
        <v>45282</v>
      </c>
      <c r="E522" s="43">
        <v>0</v>
      </c>
      <c r="F522" t="s">
        <v>215</v>
      </c>
      <c r="G522" s="92"/>
    </row>
    <row r="523" spans="4:7" x14ac:dyDescent="0.25">
      <c r="D523" s="32">
        <v>45282</v>
      </c>
      <c r="E523" s="43">
        <v>4.1666666666666664E-2</v>
      </c>
      <c r="F523" t="s">
        <v>215</v>
      </c>
      <c r="G523" s="92"/>
    </row>
    <row r="524" spans="4:7" x14ac:dyDescent="0.25">
      <c r="D524" s="32">
        <v>45282</v>
      </c>
      <c r="E524" s="43">
        <v>8.3333333333333329E-2</v>
      </c>
      <c r="F524" t="s">
        <v>216</v>
      </c>
      <c r="G524" s="92"/>
    </row>
    <row r="525" spans="4:7" x14ac:dyDescent="0.25">
      <c r="D525" s="32">
        <v>45282</v>
      </c>
      <c r="E525" s="43">
        <v>0.125</v>
      </c>
      <c r="F525" t="s">
        <v>216</v>
      </c>
      <c r="G525" s="92"/>
    </row>
    <row r="526" spans="4:7" x14ac:dyDescent="0.25">
      <c r="D526" s="32">
        <v>45282</v>
      </c>
      <c r="E526" s="43">
        <v>0.16666666666666666</v>
      </c>
      <c r="F526" t="s">
        <v>216</v>
      </c>
      <c r="G526" s="92"/>
    </row>
    <row r="527" spans="4:7" x14ac:dyDescent="0.25">
      <c r="D527" s="32">
        <v>45282</v>
      </c>
      <c r="E527" s="43">
        <v>0.20833333333333334</v>
      </c>
      <c r="F527" t="s">
        <v>216</v>
      </c>
      <c r="G527" s="92"/>
    </row>
    <row r="528" spans="4:7" x14ac:dyDescent="0.25">
      <c r="D528" s="32">
        <v>45282</v>
      </c>
      <c r="E528" s="43">
        <v>0.25</v>
      </c>
      <c r="F528" t="s">
        <v>215</v>
      </c>
      <c r="G528" s="92"/>
    </row>
    <row r="529" spans="4:7" x14ac:dyDescent="0.25">
      <c r="D529" s="32">
        <v>45282</v>
      </c>
      <c r="E529" s="43">
        <v>0.29166666666666669</v>
      </c>
      <c r="F529" t="s">
        <v>215</v>
      </c>
      <c r="G529" s="92"/>
    </row>
    <row r="530" spans="4:7" x14ac:dyDescent="0.25">
      <c r="D530" s="32">
        <v>45282</v>
      </c>
      <c r="E530" s="43">
        <v>0.33333333333333331</v>
      </c>
      <c r="F530" t="s">
        <v>215</v>
      </c>
      <c r="G530" s="92"/>
    </row>
    <row r="531" spans="4:7" x14ac:dyDescent="0.25">
      <c r="D531" s="32">
        <v>45282</v>
      </c>
      <c r="E531" s="43">
        <v>0.375</v>
      </c>
      <c r="F531" t="s">
        <v>215</v>
      </c>
      <c r="G531" s="92"/>
    </row>
    <row r="532" spans="4:7" x14ac:dyDescent="0.25">
      <c r="D532" s="32">
        <v>45282</v>
      </c>
      <c r="E532" s="43">
        <v>0.41666666666666669</v>
      </c>
      <c r="F532" t="s">
        <v>215</v>
      </c>
      <c r="G532" s="92"/>
    </row>
    <row r="533" spans="4:7" x14ac:dyDescent="0.25">
      <c r="D533" s="32">
        <v>45282</v>
      </c>
      <c r="E533" s="43">
        <v>0.45833333333333331</v>
      </c>
      <c r="F533" t="s">
        <v>208</v>
      </c>
      <c r="G533" s="92"/>
    </row>
    <row r="534" spans="4:7" x14ac:dyDescent="0.25">
      <c r="D534" s="32">
        <v>45282</v>
      </c>
      <c r="E534" s="43">
        <v>0.5</v>
      </c>
      <c r="F534" t="s">
        <v>207</v>
      </c>
      <c r="G534" s="92"/>
    </row>
    <row r="535" spans="4:7" x14ac:dyDescent="0.25">
      <c r="D535" s="32">
        <v>45282</v>
      </c>
      <c r="E535" s="43">
        <v>0.54166666666666663</v>
      </c>
      <c r="F535" t="s">
        <v>206</v>
      </c>
      <c r="G535" s="92"/>
    </row>
    <row r="536" spans="4:7" x14ac:dyDescent="0.25">
      <c r="D536" s="32">
        <v>45282</v>
      </c>
      <c r="E536" s="43">
        <v>0.58333333333333337</v>
      </c>
      <c r="F536" t="s">
        <v>206</v>
      </c>
      <c r="G536" s="92"/>
    </row>
    <row r="537" spans="4:7" x14ac:dyDescent="0.25">
      <c r="D537" s="32">
        <v>45282</v>
      </c>
      <c r="E537" s="43">
        <v>0.625</v>
      </c>
      <c r="F537" t="s">
        <v>205</v>
      </c>
      <c r="G537" s="92"/>
    </row>
    <row r="538" spans="4:7" x14ac:dyDescent="0.25">
      <c r="D538" s="32">
        <v>45282</v>
      </c>
      <c r="E538" s="43">
        <v>0.66666666666666663</v>
      </c>
      <c r="F538" t="s">
        <v>205</v>
      </c>
      <c r="G538" s="92"/>
    </row>
    <row r="539" spans="4:7" x14ac:dyDescent="0.25">
      <c r="D539" s="32">
        <v>45282</v>
      </c>
      <c r="E539" s="43">
        <v>0.70833333333333337</v>
      </c>
      <c r="F539" t="s">
        <v>205</v>
      </c>
      <c r="G539" s="92"/>
    </row>
    <row r="540" spans="4:7" x14ac:dyDescent="0.25">
      <c r="D540" s="32">
        <v>45282</v>
      </c>
      <c r="E540" s="43">
        <v>0.75</v>
      </c>
      <c r="F540" t="s">
        <v>205</v>
      </c>
      <c r="G540" s="92"/>
    </row>
    <row r="541" spans="4:7" x14ac:dyDescent="0.25">
      <c r="D541" s="32">
        <v>45282</v>
      </c>
      <c r="E541" s="43">
        <v>0.79166666666666663</v>
      </c>
      <c r="F541" t="s">
        <v>205</v>
      </c>
      <c r="G541" s="92"/>
    </row>
    <row r="542" spans="4:7" x14ac:dyDescent="0.25">
      <c r="D542" s="32">
        <v>45282</v>
      </c>
      <c r="E542" s="43">
        <v>0.83333333333333337</v>
      </c>
      <c r="F542" t="s">
        <v>205</v>
      </c>
      <c r="G542" s="92"/>
    </row>
    <row r="543" spans="4:7" x14ac:dyDescent="0.25">
      <c r="D543" s="32">
        <v>45282</v>
      </c>
      <c r="E543" s="43">
        <v>0.875</v>
      </c>
      <c r="F543" t="s">
        <v>204</v>
      </c>
      <c r="G543" s="92"/>
    </row>
    <row r="544" spans="4:7" x14ac:dyDescent="0.25">
      <c r="D544" s="32">
        <v>45282</v>
      </c>
      <c r="E544" s="43">
        <v>0.91666666666666663</v>
      </c>
      <c r="F544" t="s">
        <v>205</v>
      </c>
      <c r="G544" s="92"/>
    </row>
    <row r="545" spans="4:7" x14ac:dyDescent="0.25">
      <c r="D545" s="32">
        <v>45282</v>
      </c>
      <c r="E545" s="43">
        <v>0.95833333333333337</v>
      </c>
      <c r="F545" t="s">
        <v>205</v>
      </c>
      <c r="G545" s="92"/>
    </row>
    <row r="546" spans="4:7" x14ac:dyDescent="0.25">
      <c r="D546" s="32">
        <v>45283</v>
      </c>
      <c r="E546" s="43">
        <v>0</v>
      </c>
      <c r="F546" t="s">
        <v>206</v>
      </c>
      <c r="G546" s="92"/>
    </row>
    <row r="547" spans="4:7" x14ac:dyDescent="0.25">
      <c r="D547" s="32">
        <v>45283</v>
      </c>
      <c r="E547" s="43">
        <v>4.1666666666666664E-2</v>
      </c>
      <c r="F547" t="s">
        <v>205</v>
      </c>
      <c r="G547" s="92"/>
    </row>
    <row r="548" spans="4:7" x14ac:dyDescent="0.25">
      <c r="D548" s="32">
        <v>45283</v>
      </c>
      <c r="E548" s="43">
        <v>8.3333333333333329E-2</v>
      </c>
      <c r="F548" t="s">
        <v>205</v>
      </c>
      <c r="G548" s="92"/>
    </row>
    <row r="549" spans="4:7" x14ac:dyDescent="0.25">
      <c r="D549" s="32">
        <v>45283</v>
      </c>
      <c r="E549" s="43">
        <v>0.125</v>
      </c>
      <c r="F549" t="s">
        <v>205</v>
      </c>
      <c r="G549" s="92"/>
    </row>
    <row r="550" spans="4:7" x14ac:dyDescent="0.25">
      <c r="D550" s="32">
        <v>45283</v>
      </c>
      <c r="E550" s="43">
        <v>0.16666666666666666</v>
      </c>
      <c r="F550" t="s">
        <v>205</v>
      </c>
      <c r="G550" s="92"/>
    </row>
    <row r="551" spans="4:7" x14ac:dyDescent="0.25">
      <c r="D551" s="32">
        <v>45283</v>
      </c>
      <c r="E551" s="43">
        <v>0.20833333333333334</v>
      </c>
      <c r="F551" t="s">
        <v>205</v>
      </c>
      <c r="G551" s="92"/>
    </row>
    <row r="552" spans="4:7" x14ac:dyDescent="0.25">
      <c r="D552" s="32">
        <v>45283</v>
      </c>
      <c r="E552" s="43">
        <v>0.25</v>
      </c>
      <c r="F552" t="s">
        <v>204</v>
      </c>
      <c r="G552" s="92"/>
    </row>
    <row r="553" spans="4:7" x14ac:dyDescent="0.25">
      <c r="D553" s="32">
        <v>45283</v>
      </c>
      <c r="E553" s="43">
        <v>0.29166666666666669</v>
      </c>
      <c r="F553" t="s">
        <v>204</v>
      </c>
      <c r="G553" s="92"/>
    </row>
    <row r="554" spans="4:7" x14ac:dyDescent="0.25">
      <c r="D554" s="32">
        <v>45283</v>
      </c>
      <c r="E554" s="43">
        <v>0.33333333333333331</v>
      </c>
      <c r="F554" t="s">
        <v>204</v>
      </c>
      <c r="G554" s="92"/>
    </row>
    <row r="555" spans="4:7" x14ac:dyDescent="0.25">
      <c r="D555" s="32">
        <v>45283</v>
      </c>
      <c r="E555" s="43">
        <v>0.375</v>
      </c>
      <c r="F555" t="s">
        <v>203</v>
      </c>
      <c r="G555" s="92"/>
    </row>
    <row r="556" spans="4:7" x14ac:dyDescent="0.25">
      <c r="D556" s="32">
        <v>45283</v>
      </c>
      <c r="E556" s="43">
        <v>0.41666666666666669</v>
      </c>
      <c r="F556" t="s">
        <v>203</v>
      </c>
      <c r="G556" s="92"/>
    </row>
    <row r="557" spans="4:7" x14ac:dyDescent="0.25">
      <c r="D557" s="32">
        <v>45283</v>
      </c>
      <c r="E557" s="43">
        <v>0.45833333333333331</v>
      </c>
      <c r="F557" t="s">
        <v>202</v>
      </c>
      <c r="G557" s="92"/>
    </row>
    <row r="558" spans="4:7" x14ac:dyDescent="0.25">
      <c r="D558" s="32">
        <v>45283</v>
      </c>
      <c r="E558" s="43">
        <v>0.5</v>
      </c>
      <c r="F558" t="s">
        <v>209</v>
      </c>
      <c r="G558" s="92"/>
    </row>
    <row r="559" spans="4:7" x14ac:dyDescent="0.25">
      <c r="D559" s="32">
        <v>45283</v>
      </c>
      <c r="E559" s="43">
        <v>0.54166666666666663</v>
      </c>
      <c r="F559" t="s">
        <v>209</v>
      </c>
      <c r="G559" s="92"/>
    </row>
    <row r="560" spans="4:7" x14ac:dyDescent="0.25">
      <c r="D560" s="32">
        <v>45283</v>
      </c>
      <c r="E560" s="43">
        <v>0.58333333333333337</v>
      </c>
      <c r="F560" t="s">
        <v>209</v>
      </c>
      <c r="G560" s="92"/>
    </row>
    <row r="561" spans="4:7" x14ac:dyDescent="0.25">
      <c r="D561" s="32">
        <v>45283</v>
      </c>
      <c r="E561" s="43">
        <v>0.625</v>
      </c>
      <c r="F561" t="s">
        <v>209</v>
      </c>
      <c r="G561" s="92"/>
    </row>
    <row r="562" spans="4:7" x14ac:dyDescent="0.25">
      <c r="D562" s="32">
        <v>45283</v>
      </c>
      <c r="E562" s="43">
        <v>0.66666666666666663</v>
      </c>
      <c r="F562" t="s">
        <v>209</v>
      </c>
      <c r="G562" s="92"/>
    </row>
    <row r="563" spans="4:7" x14ac:dyDescent="0.25">
      <c r="D563" s="32">
        <v>45283</v>
      </c>
      <c r="E563" s="43">
        <v>0.70833333333333337</v>
      </c>
      <c r="F563" t="s">
        <v>209</v>
      </c>
      <c r="G563" s="92"/>
    </row>
    <row r="564" spans="4:7" x14ac:dyDescent="0.25">
      <c r="D564" s="32">
        <v>45283</v>
      </c>
      <c r="E564" s="43">
        <v>0.75</v>
      </c>
      <c r="F564" t="s">
        <v>209</v>
      </c>
      <c r="G564" s="92"/>
    </row>
    <row r="565" spans="4:7" x14ac:dyDescent="0.25">
      <c r="D565" s="32">
        <v>45283</v>
      </c>
      <c r="E565" s="43">
        <v>0.79166666666666663</v>
      </c>
      <c r="F565" t="s">
        <v>209</v>
      </c>
      <c r="G565" s="92"/>
    </row>
    <row r="566" spans="4:7" x14ac:dyDescent="0.25">
      <c r="D566" s="32">
        <v>45283</v>
      </c>
      <c r="E566" s="43">
        <v>0.83333333333333337</v>
      </c>
      <c r="F566" t="s">
        <v>209</v>
      </c>
      <c r="G566" s="92"/>
    </row>
    <row r="567" spans="4:7" x14ac:dyDescent="0.25">
      <c r="D567" s="32">
        <v>45283</v>
      </c>
      <c r="E567" s="43">
        <v>0.875</v>
      </c>
      <c r="F567" t="s">
        <v>209</v>
      </c>
      <c r="G567" s="92"/>
    </row>
    <row r="568" spans="4:7" x14ac:dyDescent="0.25">
      <c r="D568" s="32">
        <v>45283</v>
      </c>
      <c r="E568" s="43">
        <v>0.91666666666666663</v>
      </c>
      <c r="F568" t="s">
        <v>209</v>
      </c>
      <c r="G568" s="92"/>
    </row>
    <row r="569" spans="4:7" x14ac:dyDescent="0.25">
      <c r="D569" s="32">
        <v>45283</v>
      </c>
      <c r="E569" s="43">
        <v>0.95833333333333337</v>
      </c>
      <c r="F569" t="s">
        <v>209</v>
      </c>
      <c r="G569" s="92"/>
    </row>
    <row r="570" spans="4:7" x14ac:dyDescent="0.25">
      <c r="D570" s="32">
        <v>45284</v>
      </c>
      <c r="E570" s="43">
        <v>0</v>
      </c>
      <c r="F570" t="s">
        <v>209</v>
      </c>
      <c r="G570" s="92"/>
    </row>
    <row r="571" spans="4:7" x14ac:dyDescent="0.25">
      <c r="D571" s="32">
        <v>45284</v>
      </c>
      <c r="E571" s="43">
        <v>4.1666666666666664E-2</v>
      </c>
      <c r="F571" t="s">
        <v>202</v>
      </c>
      <c r="G571" s="92"/>
    </row>
    <row r="572" spans="4:7" x14ac:dyDescent="0.25">
      <c r="D572" s="32">
        <v>45284</v>
      </c>
      <c r="E572" s="43">
        <v>8.3333333333333329E-2</v>
      </c>
      <c r="F572" t="s">
        <v>202</v>
      </c>
      <c r="G572" s="92"/>
    </row>
    <row r="573" spans="4:7" x14ac:dyDescent="0.25">
      <c r="D573" s="32">
        <v>45284</v>
      </c>
      <c r="E573" s="43">
        <v>0.125</v>
      </c>
      <c r="F573" t="s">
        <v>202</v>
      </c>
      <c r="G573" s="92"/>
    </row>
    <row r="574" spans="4:7" x14ac:dyDescent="0.25">
      <c r="D574" s="32">
        <v>45284</v>
      </c>
      <c r="E574" s="43">
        <v>0.16666666666666666</v>
      </c>
      <c r="F574" t="s">
        <v>203</v>
      </c>
      <c r="G574" s="92"/>
    </row>
    <row r="575" spans="4:7" x14ac:dyDescent="0.25">
      <c r="D575" s="32">
        <v>45284</v>
      </c>
      <c r="E575" s="43">
        <v>0.20833333333333334</v>
      </c>
      <c r="F575" t="s">
        <v>203</v>
      </c>
      <c r="G575" s="92"/>
    </row>
    <row r="576" spans="4:7" x14ac:dyDescent="0.25">
      <c r="D576" s="32">
        <v>45284</v>
      </c>
      <c r="E576" s="43">
        <v>0.25</v>
      </c>
      <c r="F576" t="s">
        <v>203</v>
      </c>
      <c r="G576" s="92"/>
    </row>
    <row r="577" spans="4:7" x14ac:dyDescent="0.25">
      <c r="D577" s="32">
        <v>45284</v>
      </c>
      <c r="E577" s="43">
        <v>0.29166666666666669</v>
      </c>
      <c r="F577" t="s">
        <v>203</v>
      </c>
      <c r="G577" s="92"/>
    </row>
    <row r="578" spans="4:7" x14ac:dyDescent="0.25">
      <c r="D578" s="32">
        <v>45284</v>
      </c>
      <c r="E578" s="43">
        <v>0.33333333333333331</v>
      </c>
      <c r="F578" t="s">
        <v>203</v>
      </c>
      <c r="G578" s="92"/>
    </row>
    <row r="579" spans="4:7" x14ac:dyDescent="0.25">
      <c r="D579" s="32">
        <v>45284</v>
      </c>
      <c r="E579" s="43">
        <v>0.375</v>
      </c>
      <c r="F579" t="s">
        <v>203</v>
      </c>
      <c r="G579" s="92"/>
    </row>
    <row r="580" spans="4:7" x14ac:dyDescent="0.25">
      <c r="D580" s="32">
        <v>45284</v>
      </c>
      <c r="E580" s="43">
        <v>0.41666666666666669</v>
      </c>
      <c r="F580" t="s">
        <v>202</v>
      </c>
      <c r="G580" s="92"/>
    </row>
    <row r="581" spans="4:7" x14ac:dyDescent="0.25">
      <c r="D581" s="32">
        <v>45284</v>
      </c>
      <c r="E581" s="43">
        <v>0.45833333333333331</v>
      </c>
      <c r="F581" t="s">
        <v>202</v>
      </c>
      <c r="G581" s="92"/>
    </row>
    <row r="582" spans="4:7" x14ac:dyDescent="0.25">
      <c r="D582" s="32">
        <v>45284</v>
      </c>
      <c r="E582" s="43">
        <v>0.5</v>
      </c>
      <c r="F582" t="s">
        <v>209</v>
      </c>
      <c r="G582" s="92"/>
    </row>
    <row r="583" spans="4:7" x14ac:dyDescent="0.25">
      <c r="D583" s="32">
        <v>45284</v>
      </c>
      <c r="E583" s="43">
        <v>0.54166666666666663</v>
      </c>
      <c r="F583" t="s">
        <v>209</v>
      </c>
      <c r="G583" s="92"/>
    </row>
    <row r="584" spans="4:7" x14ac:dyDescent="0.25">
      <c r="D584" s="32">
        <v>45284</v>
      </c>
      <c r="E584" s="43">
        <v>0.58333333333333337</v>
      </c>
      <c r="F584" t="s">
        <v>209</v>
      </c>
      <c r="G584" s="92"/>
    </row>
    <row r="585" spans="4:7" x14ac:dyDescent="0.25">
      <c r="D585" s="32">
        <v>45284</v>
      </c>
      <c r="E585" s="43">
        <v>0.625</v>
      </c>
      <c r="F585" t="s">
        <v>201</v>
      </c>
      <c r="G585" s="92"/>
    </row>
    <row r="586" spans="4:7" x14ac:dyDescent="0.25">
      <c r="D586" s="32">
        <v>45284</v>
      </c>
      <c r="E586" s="43">
        <v>0.66666666666666663</v>
      </c>
      <c r="F586" t="s">
        <v>201</v>
      </c>
      <c r="G586" s="92"/>
    </row>
    <row r="587" spans="4:7" x14ac:dyDescent="0.25">
      <c r="D587" s="32">
        <v>45284</v>
      </c>
      <c r="E587" s="43">
        <v>0.70833333333333337</v>
      </c>
      <c r="F587" t="s">
        <v>209</v>
      </c>
      <c r="G587" s="92"/>
    </row>
    <row r="588" spans="4:7" x14ac:dyDescent="0.25">
      <c r="D588" s="32">
        <v>45284</v>
      </c>
      <c r="E588" s="43">
        <v>0.75</v>
      </c>
      <c r="F588" t="s">
        <v>209</v>
      </c>
      <c r="G588" s="92"/>
    </row>
    <row r="589" spans="4:7" x14ac:dyDescent="0.25">
      <c r="D589" s="32">
        <v>45284</v>
      </c>
      <c r="E589" s="43">
        <v>0.79166666666666663</v>
      </c>
      <c r="F589" t="s">
        <v>209</v>
      </c>
      <c r="G589" s="92"/>
    </row>
    <row r="590" spans="4:7" x14ac:dyDescent="0.25">
      <c r="D590" s="32">
        <v>45284</v>
      </c>
      <c r="E590" s="43">
        <v>0.83333333333333337</v>
      </c>
      <c r="F590" t="s">
        <v>209</v>
      </c>
      <c r="G590" s="92"/>
    </row>
    <row r="591" spans="4:7" x14ac:dyDescent="0.25">
      <c r="D591" s="32">
        <v>45284</v>
      </c>
      <c r="E591" s="43">
        <v>0.875</v>
      </c>
      <c r="F591" t="s">
        <v>209</v>
      </c>
      <c r="G591" s="92"/>
    </row>
    <row r="592" spans="4:7" x14ac:dyDescent="0.25">
      <c r="D592" s="32">
        <v>45284</v>
      </c>
      <c r="E592" s="43">
        <v>0.91666666666666663</v>
      </c>
      <c r="F592" t="s">
        <v>209</v>
      </c>
      <c r="G592" s="92"/>
    </row>
    <row r="593" spans="4:7" x14ac:dyDescent="0.25">
      <c r="D593" s="32">
        <v>45284</v>
      </c>
      <c r="E593" s="43">
        <v>0.95833333333333337</v>
      </c>
      <c r="F593" t="s">
        <v>209</v>
      </c>
      <c r="G593" s="92"/>
    </row>
    <row r="594" spans="4:7" x14ac:dyDescent="0.25">
      <c r="D594" s="32">
        <v>45285</v>
      </c>
      <c r="E594" s="43">
        <v>0</v>
      </c>
      <c r="F594" t="s">
        <v>209</v>
      </c>
      <c r="G594" s="92"/>
    </row>
    <row r="595" spans="4:7" x14ac:dyDescent="0.25">
      <c r="D595" s="32">
        <v>45285</v>
      </c>
      <c r="E595" s="43">
        <v>4.1666666666666664E-2</v>
      </c>
      <c r="F595" t="s">
        <v>209</v>
      </c>
      <c r="G595" s="92"/>
    </row>
    <row r="596" spans="4:7" x14ac:dyDescent="0.25">
      <c r="D596" s="32">
        <v>45285</v>
      </c>
      <c r="E596" s="43">
        <v>8.3333333333333329E-2</v>
      </c>
      <c r="F596" t="s">
        <v>209</v>
      </c>
      <c r="G596" s="92"/>
    </row>
    <row r="597" spans="4:7" x14ac:dyDescent="0.25">
      <c r="D597" s="32">
        <v>45285</v>
      </c>
      <c r="E597" s="43">
        <v>0.125</v>
      </c>
      <c r="F597" t="s">
        <v>209</v>
      </c>
      <c r="G597" s="92"/>
    </row>
    <row r="598" spans="4:7" x14ac:dyDescent="0.25">
      <c r="D598" s="32">
        <v>45285</v>
      </c>
      <c r="E598" s="43">
        <v>0.16666666666666666</v>
      </c>
      <c r="F598" t="s">
        <v>209</v>
      </c>
      <c r="G598" s="92"/>
    </row>
    <row r="599" spans="4:7" x14ac:dyDescent="0.25">
      <c r="D599" s="32">
        <v>45285</v>
      </c>
      <c r="E599" s="43">
        <v>0.20833333333333334</v>
      </c>
      <c r="F599" t="s">
        <v>209</v>
      </c>
      <c r="G599" s="92"/>
    </row>
    <row r="600" spans="4:7" x14ac:dyDescent="0.25">
      <c r="D600" s="32">
        <v>45285</v>
      </c>
      <c r="E600" s="43">
        <v>0.25</v>
      </c>
      <c r="F600" t="s">
        <v>209</v>
      </c>
      <c r="G600" s="92"/>
    </row>
    <row r="601" spans="4:7" x14ac:dyDescent="0.25">
      <c r="D601" s="32">
        <v>45285</v>
      </c>
      <c r="E601" s="43">
        <v>0.29166666666666669</v>
      </c>
      <c r="F601" t="s">
        <v>209</v>
      </c>
      <c r="G601" s="92"/>
    </row>
    <row r="602" spans="4:7" x14ac:dyDescent="0.25">
      <c r="D602" s="32">
        <v>45285</v>
      </c>
      <c r="E602" s="43">
        <v>0.33333333333333331</v>
      </c>
      <c r="F602" t="s">
        <v>209</v>
      </c>
      <c r="G602" s="92"/>
    </row>
    <row r="603" spans="4:7" x14ac:dyDescent="0.25">
      <c r="D603" s="32">
        <v>45285</v>
      </c>
      <c r="E603" s="43">
        <v>0.375</v>
      </c>
      <c r="F603" t="s">
        <v>209</v>
      </c>
      <c r="G603" s="92"/>
    </row>
    <row r="604" spans="4:7" x14ac:dyDescent="0.25">
      <c r="D604" s="32">
        <v>45285</v>
      </c>
      <c r="E604" s="43">
        <v>0.41666666666666669</v>
      </c>
      <c r="F604" t="s">
        <v>201</v>
      </c>
      <c r="G604" s="92"/>
    </row>
    <row r="605" spans="4:7" x14ac:dyDescent="0.25">
      <c r="D605" s="32">
        <v>45285</v>
      </c>
      <c r="E605" s="43">
        <v>0.45833333333333331</v>
      </c>
      <c r="F605" t="s">
        <v>201</v>
      </c>
      <c r="G605" s="92"/>
    </row>
    <row r="606" spans="4:7" x14ac:dyDescent="0.25">
      <c r="D606" s="32">
        <v>45285</v>
      </c>
      <c r="E606" s="43">
        <v>0.5</v>
      </c>
      <c r="F606" t="s">
        <v>201</v>
      </c>
      <c r="G606" s="92"/>
    </row>
    <row r="607" spans="4:7" x14ac:dyDescent="0.25">
      <c r="D607" s="32">
        <v>45285</v>
      </c>
      <c r="E607" s="43">
        <v>0.54166666666666663</v>
      </c>
      <c r="F607" t="s">
        <v>200</v>
      </c>
      <c r="G607" s="92"/>
    </row>
    <row r="608" spans="4:7" x14ac:dyDescent="0.25">
      <c r="D608" s="32">
        <v>45285</v>
      </c>
      <c r="E608" s="43">
        <v>0.58333333333333337</v>
      </c>
      <c r="F608" t="s">
        <v>199</v>
      </c>
      <c r="G608" s="92"/>
    </row>
    <row r="609" spans="4:7" x14ac:dyDescent="0.25">
      <c r="D609" s="32">
        <v>45285</v>
      </c>
      <c r="E609" s="43">
        <v>0.625</v>
      </c>
      <c r="F609" t="s">
        <v>200</v>
      </c>
      <c r="G609" s="92"/>
    </row>
    <row r="610" spans="4:7" x14ac:dyDescent="0.25">
      <c r="D610" s="32">
        <v>45285</v>
      </c>
      <c r="E610" s="43">
        <v>0.66666666666666663</v>
      </c>
      <c r="F610" t="s">
        <v>200</v>
      </c>
      <c r="G610" s="92"/>
    </row>
    <row r="611" spans="4:7" x14ac:dyDescent="0.25">
      <c r="D611" s="32">
        <v>45285</v>
      </c>
      <c r="E611" s="43">
        <v>0.70833333333333337</v>
      </c>
      <c r="F611" t="s">
        <v>200</v>
      </c>
      <c r="G611" s="92"/>
    </row>
    <row r="612" spans="4:7" x14ac:dyDescent="0.25">
      <c r="D612" s="32">
        <v>45285</v>
      </c>
      <c r="E612" s="43">
        <v>0.75</v>
      </c>
      <c r="F612" t="s">
        <v>200</v>
      </c>
      <c r="G612" s="92"/>
    </row>
    <row r="613" spans="4:7" x14ac:dyDescent="0.25">
      <c r="D613" s="32">
        <v>45285</v>
      </c>
      <c r="E613" s="43">
        <v>0.79166666666666663</v>
      </c>
      <c r="F613" t="s">
        <v>201</v>
      </c>
      <c r="G613" s="92"/>
    </row>
    <row r="614" spans="4:7" x14ac:dyDescent="0.25">
      <c r="D614" s="32">
        <v>45285</v>
      </c>
      <c r="E614" s="43">
        <v>0.83333333333333337</v>
      </c>
      <c r="F614" t="s">
        <v>201</v>
      </c>
      <c r="G614" s="92"/>
    </row>
    <row r="615" spans="4:7" x14ac:dyDescent="0.25">
      <c r="D615" s="32">
        <v>45285</v>
      </c>
      <c r="E615" s="43">
        <v>0.875</v>
      </c>
      <c r="F615" t="s">
        <v>201</v>
      </c>
      <c r="G615" s="92"/>
    </row>
    <row r="616" spans="4:7" x14ac:dyDescent="0.25">
      <c r="D616" s="32">
        <v>45285</v>
      </c>
      <c r="E616" s="43">
        <v>0.91666666666666663</v>
      </c>
      <c r="F616" t="s">
        <v>209</v>
      </c>
      <c r="G616" s="92"/>
    </row>
    <row r="617" spans="4:7" x14ac:dyDescent="0.25">
      <c r="D617" s="32">
        <v>45285</v>
      </c>
      <c r="E617" s="43">
        <v>0.95833333333333337</v>
      </c>
      <c r="F617" t="s">
        <v>201</v>
      </c>
      <c r="G617" s="92"/>
    </row>
    <row r="618" spans="4:7" x14ac:dyDescent="0.25">
      <c r="D618" s="32">
        <v>45286</v>
      </c>
      <c r="E618" s="43">
        <v>0</v>
      </c>
      <c r="F618" t="s">
        <v>209</v>
      </c>
      <c r="G618" s="92"/>
    </row>
    <row r="619" spans="4:7" x14ac:dyDescent="0.25">
      <c r="D619" s="32">
        <v>45286</v>
      </c>
      <c r="E619" s="43">
        <v>4.1666666666666664E-2</v>
      </c>
      <c r="F619" t="s">
        <v>209</v>
      </c>
      <c r="G619" s="92"/>
    </row>
    <row r="620" spans="4:7" x14ac:dyDescent="0.25">
      <c r="D620" s="32">
        <v>45286</v>
      </c>
      <c r="E620" s="43">
        <v>8.3333333333333329E-2</v>
      </c>
      <c r="F620" t="s">
        <v>209</v>
      </c>
      <c r="G620" s="92"/>
    </row>
    <row r="621" spans="4:7" x14ac:dyDescent="0.25">
      <c r="D621" s="32">
        <v>45286</v>
      </c>
      <c r="E621" s="43">
        <v>0.125</v>
      </c>
      <c r="F621" t="s">
        <v>209</v>
      </c>
      <c r="G621" s="92"/>
    </row>
    <row r="622" spans="4:7" x14ac:dyDescent="0.25">
      <c r="D622" s="32">
        <v>45286</v>
      </c>
      <c r="E622" s="43">
        <v>0.16666666666666666</v>
      </c>
      <c r="F622" t="s">
        <v>209</v>
      </c>
      <c r="G622" s="92"/>
    </row>
    <row r="623" spans="4:7" x14ac:dyDescent="0.25">
      <c r="D623" s="32">
        <v>45286</v>
      </c>
      <c r="E623" s="43">
        <v>0.20833333333333334</v>
      </c>
      <c r="F623" t="s">
        <v>209</v>
      </c>
      <c r="G623" s="92"/>
    </row>
    <row r="624" spans="4:7" x14ac:dyDescent="0.25">
      <c r="D624" s="32">
        <v>45286</v>
      </c>
      <c r="E624" s="43">
        <v>0.25</v>
      </c>
      <c r="F624" t="s">
        <v>202</v>
      </c>
      <c r="G624" s="92"/>
    </row>
    <row r="625" spans="4:7" x14ac:dyDescent="0.25">
      <c r="D625" s="32">
        <v>45286</v>
      </c>
      <c r="E625" s="43">
        <v>0.29166666666666669</v>
      </c>
      <c r="F625" t="s">
        <v>209</v>
      </c>
      <c r="G625" s="92"/>
    </row>
    <row r="626" spans="4:7" x14ac:dyDescent="0.25">
      <c r="D626" s="32">
        <v>45286</v>
      </c>
      <c r="E626" s="43">
        <v>0.33333333333333331</v>
      </c>
      <c r="F626" t="s">
        <v>209</v>
      </c>
      <c r="G626" s="92"/>
    </row>
    <row r="627" spans="4:7" x14ac:dyDescent="0.25">
      <c r="D627" s="32">
        <v>45286</v>
      </c>
      <c r="E627" s="43">
        <v>0.375</v>
      </c>
      <c r="F627" t="s">
        <v>201</v>
      </c>
      <c r="G627" s="92"/>
    </row>
    <row r="628" spans="4:7" x14ac:dyDescent="0.25">
      <c r="D628" s="32">
        <v>45286</v>
      </c>
      <c r="E628" s="43">
        <v>0.41666666666666669</v>
      </c>
      <c r="F628" t="s">
        <v>200</v>
      </c>
      <c r="G628" s="92"/>
    </row>
    <row r="629" spans="4:7" x14ac:dyDescent="0.25">
      <c r="D629" s="32">
        <v>45286</v>
      </c>
      <c r="E629" s="43">
        <v>0.45833333333333331</v>
      </c>
      <c r="F629" t="s">
        <v>199</v>
      </c>
      <c r="G629" s="92"/>
    </row>
    <row r="630" spans="4:7" x14ac:dyDescent="0.25">
      <c r="D630" s="32">
        <v>45286</v>
      </c>
      <c r="E630" s="43">
        <v>0.5</v>
      </c>
      <c r="F630" t="s">
        <v>199</v>
      </c>
      <c r="G630" s="92"/>
    </row>
    <row r="631" spans="4:7" x14ac:dyDescent="0.25">
      <c r="D631" s="32">
        <v>45286</v>
      </c>
      <c r="E631" s="43">
        <v>0.54166666666666663</v>
      </c>
      <c r="F631" t="s">
        <v>199</v>
      </c>
      <c r="G631" s="92"/>
    </row>
    <row r="632" spans="4:7" x14ac:dyDescent="0.25">
      <c r="D632" s="32">
        <v>45286</v>
      </c>
      <c r="E632" s="43">
        <v>0.58333333333333337</v>
      </c>
      <c r="F632" t="s">
        <v>199</v>
      </c>
      <c r="G632" s="92"/>
    </row>
    <row r="633" spans="4:7" x14ac:dyDescent="0.25">
      <c r="D633" s="32">
        <v>45286</v>
      </c>
      <c r="E633" s="43">
        <v>0.625</v>
      </c>
      <c r="F633" t="s">
        <v>199</v>
      </c>
      <c r="G633" s="92"/>
    </row>
    <row r="634" spans="4:7" x14ac:dyDescent="0.25">
      <c r="D634" s="32">
        <v>45286</v>
      </c>
      <c r="E634" s="43">
        <v>0.66666666666666663</v>
      </c>
      <c r="F634" t="s">
        <v>199</v>
      </c>
      <c r="G634" s="92"/>
    </row>
    <row r="635" spans="4:7" x14ac:dyDescent="0.25">
      <c r="D635" s="32">
        <v>45286</v>
      </c>
      <c r="E635" s="43">
        <v>0.70833333333333337</v>
      </c>
      <c r="F635" t="s">
        <v>199</v>
      </c>
      <c r="G635" s="92"/>
    </row>
    <row r="636" spans="4:7" x14ac:dyDescent="0.25">
      <c r="D636" s="32">
        <v>45286</v>
      </c>
      <c r="E636" s="43">
        <v>0.75</v>
      </c>
      <c r="F636" t="s">
        <v>199</v>
      </c>
      <c r="G636" s="92"/>
    </row>
    <row r="637" spans="4:7" x14ac:dyDescent="0.25">
      <c r="D637" s="32">
        <v>45286</v>
      </c>
      <c r="E637" s="43">
        <v>0.79166666666666663</v>
      </c>
      <c r="F637" t="s">
        <v>199</v>
      </c>
      <c r="G637" s="92"/>
    </row>
    <row r="638" spans="4:7" x14ac:dyDescent="0.25">
      <c r="D638" s="32">
        <v>45286</v>
      </c>
      <c r="E638" s="43">
        <v>0.83333333333333337</v>
      </c>
      <c r="F638" t="s">
        <v>199</v>
      </c>
      <c r="G638" s="92"/>
    </row>
    <row r="639" spans="4:7" x14ac:dyDescent="0.25">
      <c r="D639" s="32">
        <v>45286</v>
      </c>
      <c r="E639" s="43">
        <v>0.875</v>
      </c>
      <c r="F639" t="s">
        <v>199</v>
      </c>
      <c r="G639" s="92"/>
    </row>
    <row r="640" spans="4:7" x14ac:dyDescent="0.25">
      <c r="D640" s="32">
        <v>45286</v>
      </c>
      <c r="E640" s="43">
        <v>0.91666666666666663</v>
      </c>
      <c r="F640" t="s">
        <v>199</v>
      </c>
      <c r="G640" s="92"/>
    </row>
    <row r="641" spans="4:7" x14ac:dyDescent="0.25">
      <c r="D641" s="32">
        <v>45286</v>
      </c>
      <c r="E641" s="43">
        <v>0.95833333333333337</v>
      </c>
      <c r="F641" t="s">
        <v>199</v>
      </c>
      <c r="G641" s="92"/>
    </row>
    <row r="642" spans="4:7" x14ac:dyDescent="0.25">
      <c r="D642" s="32">
        <v>45287</v>
      </c>
      <c r="E642" s="43">
        <v>0</v>
      </c>
      <c r="F642" t="s">
        <v>199</v>
      </c>
      <c r="G642" s="92"/>
    </row>
    <row r="643" spans="4:7" x14ac:dyDescent="0.25">
      <c r="D643" s="32">
        <v>45287</v>
      </c>
      <c r="E643" s="43">
        <v>4.1666666666666664E-2</v>
      </c>
      <c r="F643" t="s">
        <v>199</v>
      </c>
      <c r="G643" s="92"/>
    </row>
    <row r="644" spans="4:7" x14ac:dyDescent="0.25">
      <c r="D644" s="32">
        <v>45287</v>
      </c>
      <c r="E644" s="43">
        <v>8.3333333333333329E-2</v>
      </c>
      <c r="F644" t="s">
        <v>199</v>
      </c>
      <c r="G644" s="92"/>
    </row>
    <row r="645" spans="4:7" x14ac:dyDescent="0.25">
      <c r="D645" s="32">
        <v>45287</v>
      </c>
      <c r="E645" s="43">
        <v>0.125</v>
      </c>
      <c r="F645" t="s">
        <v>199</v>
      </c>
      <c r="G645" s="92"/>
    </row>
    <row r="646" spans="4:7" x14ac:dyDescent="0.25">
      <c r="D646" s="32">
        <v>45287</v>
      </c>
      <c r="E646" s="43">
        <v>0.16666666666666666</v>
      </c>
      <c r="F646" t="s">
        <v>199</v>
      </c>
      <c r="G646" s="92"/>
    </row>
    <row r="647" spans="4:7" x14ac:dyDescent="0.25">
      <c r="D647" s="32">
        <v>45287</v>
      </c>
      <c r="E647" s="43">
        <v>0.20833333333333334</v>
      </c>
      <c r="F647" t="s">
        <v>199</v>
      </c>
      <c r="G647" s="92"/>
    </row>
    <row r="648" spans="4:7" x14ac:dyDescent="0.25">
      <c r="D648" s="32">
        <v>45287</v>
      </c>
      <c r="E648" s="43">
        <v>0.25</v>
      </c>
      <c r="F648" t="s">
        <v>198</v>
      </c>
      <c r="G648" s="92"/>
    </row>
    <row r="649" spans="4:7" x14ac:dyDescent="0.25">
      <c r="D649" s="32">
        <v>45287</v>
      </c>
      <c r="E649" s="43">
        <v>0.29166666666666669</v>
      </c>
      <c r="F649" t="s">
        <v>198</v>
      </c>
      <c r="G649" s="92"/>
    </row>
    <row r="650" spans="4:7" x14ac:dyDescent="0.25">
      <c r="D650" s="32">
        <v>45287</v>
      </c>
      <c r="E650" s="43">
        <v>0.33333333333333331</v>
      </c>
      <c r="F650" t="s">
        <v>198</v>
      </c>
      <c r="G650" s="92"/>
    </row>
    <row r="651" spans="4:7" x14ac:dyDescent="0.25">
      <c r="D651" s="32">
        <v>45287</v>
      </c>
      <c r="E651" s="43">
        <v>0.375</v>
      </c>
      <c r="F651" t="s">
        <v>198</v>
      </c>
      <c r="G651" s="92"/>
    </row>
    <row r="652" spans="4:7" x14ac:dyDescent="0.25">
      <c r="D652" s="32">
        <v>45287</v>
      </c>
      <c r="E652" s="43">
        <v>0.41666666666666669</v>
      </c>
      <c r="F652" t="s">
        <v>198</v>
      </c>
      <c r="G652" s="92"/>
    </row>
    <row r="653" spans="4:7" x14ac:dyDescent="0.25">
      <c r="D653" s="32">
        <v>45287</v>
      </c>
      <c r="E653" s="43">
        <v>0.45833333333333331</v>
      </c>
      <c r="F653" t="s">
        <v>198</v>
      </c>
      <c r="G653" s="92"/>
    </row>
    <row r="654" spans="4:7" x14ac:dyDescent="0.25">
      <c r="D654" s="32">
        <v>45287</v>
      </c>
      <c r="E654" s="43">
        <v>0.5</v>
      </c>
      <c r="F654" t="s">
        <v>198</v>
      </c>
      <c r="G654" s="92"/>
    </row>
    <row r="655" spans="4:7" x14ac:dyDescent="0.25">
      <c r="D655" s="32">
        <v>45287</v>
      </c>
      <c r="E655" s="43">
        <v>0.54166666666666663</v>
      </c>
      <c r="F655" t="s">
        <v>198</v>
      </c>
      <c r="G655" s="92"/>
    </row>
    <row r="656" spans="4:7" x14ac:dyDescent="0.25">
      <c r="D656" s="32">
        <v>45287</v>
      </c>
      <c r="E656" s="43">
        <v>0.58333333333333337</v>
      </c>
      <c r="F656" t="s">
        <v>198</v>
      </c>
      <c r="G656" s="92"/>
    </row>
    <row r="657" spans="4:7" x14ac:dyDescent="0.25">
      <c r="D657" s="32">
        <v>45287</v>
      </c>
      <c r="E657" s="43">
        <v>0.625</v>
      </c>
      <c r="F657" t="s">
        <v>198</v>
      </c>
      <c r="G657" s="92"/>
    </row>
    <row r="658" spans="4:7" x14ac:dyDescent="0.25">
      <c r="D658" s="32">
        <v>45287</v>
      </c>
      <c r="E658" s="43">
        <v>0.66666666666666663</v>
      </c>
      <c r="F658" t="s">
        <v>198</v>
      </c>
      <c r="G658" s="92"/>
    </row>
    <row r="659" spans="4:7" x14ac:dyDescent="0.25">
      <c r="D659" s="32">
        <v>45287</v>
      </c>
      <c r="E659" s="43">
        <v>0.70833333333333337</v>
      </c>
      <c r="F659" t="s">
        <v>198</v>
      </c>
      <c r="G659" s="92"/>
    </row>
    <row r="660" spans="4:7" x14ac:dyDescent="0.25">
      <c r="D660" s="32">
        <v>45287</v>
      </c>
      <c r="E660" s="43">
        <v>0.75</v>
      </c>
      <c r="F660" t="s">
        <v>198</v>
      </c>
      <c r="G660" s="92"/>
    </row>
    <row r="661" spans="4:7" x14ac:dyDescent="0.25">
      <c r="D661" s="32">
        <v>45287</v>
      </c>
      <c r="E661" s="43">
        <v>0.79166666666666663</v>
      </c>
      <c r="F661" t="s">
        <v>198</v>
      </c>
      <c r="G661" s="92"/>
    </row>
    <row r="662" spans="4:7" x14ac:dyDescent="0.25">
      <c r="D662" s="32">
        <v>45287</v>
      </c>
      <c r="E662" s="43">
        <v>0.83333333333333337</v>
      </c>
      <c r="F662" t="s">
        <v>198</v>
      </c>
      <c r="G662" s="92"/>
    </row>
    <row r="663" spans="4:7" x14ac:dyDescent="0.25">
      <c r="D663" s="32">
        <v>45287</v>
      </c>
      <c r="E663" s="43">
        <v>0.875</v>
      </c>
      <c r="F663" t="s">
        <v>199</v>
      </c>
      <c r="G663" s="92"/>
    </row>
    <row r="664" spans="4:7" x14ac:dyDescent="0.25">
      <c r="D664" s="32">
        <v>45287</v>
      </c>
      <c r="E664" s="43">
        <v>0.91666666666666663</v>
      </c>
      <c r="F664" t="s">
        <v>199</v>
      </c>
      <c r="G664" s="92"/>
    </row>
    <row r="665" spans="4:7" x14ac:dyDescent="0.25">
      <c r="D665" s="32">
        <v>45287</v>
      </c>
      <c r="E665" s="43">
        <v>0.95833333333333337</v>
      </c>
      <c r="F665" t="s">
        <v>199</v>
      </c>
      <c r="G665" s="92"/>
    </row>
    <row r="666" spans="4:7" x14ac:dyDescent="0.25">
      <c r="D666" s="32">
        <v>45288</v>
      </c>
      <c r="E666" s="43">
        <v>0</v>
      </c>
      <c r="F666" t="s">
        <v>199</v>
      </c>
      <c r="G666" s="92"/>
    </row>
    <row r="667" spans="4:7" x14ac:dyDescent="0.25">
      <c r="D667" s="32">
        <v>45288</v>
      </c>
      <c r="E667" s="43">
        <v>4.1666666666666664E-2</v>
      </c>
      <c r="F667" t="s">
        <v>200</v>
      </c>
      <c r="G667" s="92"/>
    </row>
    <row r="668" spans="4:7" x14ac:dyDescent="0.25">
      <c r="D668" s="32">
        <v>45288</v>
      </c>
      <c r="E668" s="43">
        <v>8.3333333333333329E-2</v>
      </c>
      <c r="F668" t="s">
        <v>200</v>
      </c>
      <c r="G668" s="92"/>
    </row>
    <row r="669" spans="4:7" x14ac:dyDescent="0.25">
      <c r="D669" s="32">
        <v>45288</v>
      </c>
      <c r="E669" s="43">
        <v>0.125</v>
      </c>
      <c r="F669" t="s">
        <v>200</v>
      </c>
      <c r="G669" s="92"/>
    </row>
    <row r="670" spans="4:7" x14ac:dyDescent="0.25">
      <c r="D670" s="32">
        <v>45288</v>
      </c>
      <c r="E670" s="43">
        <v>0.16666666666666666</v>
      </c>
      <c r="F670" t="s">
        <v>200</v>
      </c>
      <c r="G670" s="92"/>
    </row>
    <row r="671" spans="4:7" x14ac:dyDescent="0.25">
      <c r="D671" s="32">
        <v>45288</v>
      </c>
      <c r="E671" s="43">
        <v>0.20833333333333334</v>
      </c>
      <c r="F671" t="s">
        <v>200</v>
      </c>
      <c r="G671" s="92"/>
    </row>
    <row r="672" spans="4:7" x14ac:dyDescent="0.25">
      <c r="D672" s="32">
        <v>45288</v>
      </c>
      <c r="E672" s="43">
        <v>0.25</v>
      </c>
      <c r="F672" t="s">
        <v>200</v>
      </c>
      <c r="G672" s="92"/>
    </row>
    <row r="673" spans="4:7" x14ac:dyDescent="0.25">
      <c r="D673" s="32">
        <v>45288</v>
      </c>
      <c r="E673" s="43">
        <v>0.29166666666666669</v>
      </c>
      <c r="F673" t="s">
        <v>200</v>
      </c>
      <c r="G673" s="92"/>
    </row>
    <row r="674" spans="4:7" x14ac:dyDescent="0.25">
      <c r="D674" s="32">
        <v>45288</v>
      </c>
      <c r="E674" s="43">
        <v>0.33333333333333331</v>
      </c>
      <c r="F674" t="s">
        <v>200</v>
      </c>
      <c r="G674" s="92"/>
    </row>
    <row r="675" spans="4:7" x14ac:dyDescent="0.25">
      <c r="D675" s="32">
        <v>45288</v>
      </c>
      <c r="E675" s="43">
        <v>0.375</v>
      </c>
      <c r="F675" t="s">
        <v>200</v>
      </c>
      <c r="G675" s="92"/>
    </row>
    <row r="676" spans="4:7" x14ac:dyDescent="0.25">
      <c r="D676" s="32">
        <v>45288</v>
      </c>
      <c r="E676" s="43">
        <v>0.41666666666666669</v>
      </c>
      <c r="F676" t="s">
        <v>199</v>
      </c>
      <c r="G676" s="92"/>
    </row>
    <row r="677" spans="4:7" x14ac:dyDescent="0.25">
      <c r="D677" s="32">
        <v>45288</v>
      </c>
      <c r="E677" s="43">
        <v>0.45833333333333331</v>
      </c>
      <c r="F677" t="s">
        <v>199</v>
      </c>
      <c r="G677" s="92"/>
    </row>
    <row r="678" spans="4:7" x14ac:dyDescent="0.25">
      <c r="D678" s="32">
        <v>45288</v>
      </c>
      <c r="E678" s="43">
        <v>0.5</v>
      </c>
      <c r="F678" t="s">
        <v>199</v>
      </c>
      <c r="G678" s="92"/>
    </row>
    <row r="679" spans="4:7" x14ac:dyDescent="0.25">
      <c r="D679" s="32">
        <v>45288</v>
      </c>
      <c r="E679" s="43">
        <v>0.54166666666666663</v>
      </c>
      <c r="F679" t="s">
        <v>199</v>
      </c>
      <c r="G679" s="92"/>
    </row>
    <row r="680" spans="4:7" x14ac:dyDescent="0.25">
      <c r="D680" s="32">
        <v>45288</v>
      </c>
      <c r="E680" s="43">
        <v>0.58333333333333337</v>
      </c>
      <c r="F680" t="s">
        <v>198</v>
      </c>
      <c r="G680" s="92"/>
    </row>
    <row r="681" spans="4:7" x14ac:dyDescent="0.25">
      <c r="D681" s="32">
        <v>45288</v>
      </c>
      <c r="E681" s="43">
        <v>0.625</v>
      </c>
      <c r="F681" t="s">
        <v>198</v>
      </c>
      <c r="G681" s="92"/>
    </row>
    <row r="682" spans="4:7" x14ac:dyDescent="0.25">
      <c r="D682" s="32">
        <v>45288</v>
      </c>
      <c r="E682" s="43">
        <v>0.66666666666666663</v>
      </c>
      <c r="F682" t="s">
        <v>198</v>
      </c>
      <c r="G682" s="92"/>
    </row>
    <row r="683" spans="4:7" x14ac:dyDescent="0.25">
      <c r="D683" s="32">
        <v>45288</v>
      </c>
      <c r="E683" s="43">
        <v>0.70833333333333337</v>
      </c>
      <c r="F683" t="s">
        <v>199</v>
      </c>
      <c r="G683" s="92"/>
    </row>
    <row r="684" spans="4:7" x14ac:dyDescent="0.25">
      <c r="D684" s="32">
        <v>45288</v>
      </c>
      <c r="E684" s="43">
        <v>0.75</v>
      </c>
      <c r="F684" t="s">
        <v>199</v>
      </c>
      <c r="G684" s="92"/>
    </row>
    <row r="685" spans="4:7" x14ac:dyDescent="0.25">
      <c r="D685" s="32">
        <v>45288</v>
      </c>
      <c r="E685" s="43">
        <v>0.79166666666666663</v>
      </c>
      <c r="F685" t="s">
        <v>199</v>
      </c>
      <c r="G685" s="92"/>
    </row>
    <row r="686" spans="4:7" x14ac:dyDescent="0.25">
      <c r="D686" s="32">
        <v>45288</v>
      </c>
      <c r="E686" s="43">
        <v>0.83333333333333337</v>
      </c>
      <c r="F686" t="s">
        <v>199</v>
      </c>
      <c r="G686" s="92"/>
    </row>
    <row r="687" spans="4:7" x14ac:dyDescent="0.25">
      <c r="D687" s="32">
        <v>45288</v>
      </c>
      <c r="E687" s="43">
        <v>0.875</v>
      </c>
      <c r="F687" t="s">
        <v>199</v>
      </c>
      <c r="G687" s="92"/>
    </row>
    <row r="688" spans="4:7" x14ac:dyDescent="0.25">
      <c r="D688" s="32">
        <v>45288</v>
      </c>
      <c r="E688" s="43">
        <v>0.91666666666666663</v>
      </c>
      <c r="F688" t="s">
        <v>199</v>
      </c>
      <c r="G688" s="92"/>
    </row>
    <row r="689" spans="4:7" x14ac:dyDescent="0.25">
      <c r="D689" s="32">
        <v>45288</v>
      </c>
      <c r="E689" s="43">
        <v>0.95833333333333337</v>
      </c>
      <c r="F689" t="s">
        <v>200</v>
      </c>
      <c r="G689" s="92"/>
    </row>
    <row r="690" spans="4:7" x14ac:dyDescent="0.25">
      <c r="D690" s="32">
        <v>45289</v>
      </c>
      <c r="E690" s="43">
        <v>0</v>
      </c>
      <c r="F690" t="s">
        <v>200</v>
      </c>
      <c r="G690" s="92"/>
    </row>
    <row r="691" spans="4:7" x14ac:dyDescent="0.25">
      <c r="D691" s="32">
        <v>45289</v>
      </c>
      <c r="E691" s="43">
        <v>4.1666666666666664E-2</v>
      </c>
      <c r="F691" t="s">
        <v>200</v>
      </c>
      <c r="G691" s="92"/>
    </row>
    <row r="692" spans="4:7" x14ac:dyDescent="0.25">
      <c r="D692" s="32">
        <v>45289</v>
      </c>
      <c r="E692" s="43">
        <v>8.3333333333333329E-2</v>
      </c>
      <c r="F692" t="s">
        <v>200</v>
      </c>
      <c r="G692" s="92"/>
    </row>
    <row r="693" spans="4:7" x14ac:dyDescent="0.25">
      <c r="D693" s="32">
        <v>45289</v>
      </c>
      <c r="E693" s="43">
        <v>0.125</v>
      </c>
      <c r="F693" t="s">
        <v>200</v>
      </c>
      <c r="G693" s="92"/>
    </row>
    <row r="694" spans="4:7" x14ac:dyDescent="0.25">
      <c r="D694" s="32">
        <v>45289</v>
      </c>
      <c r="E694" s="43">
        <v>0.16666666666666666</v>
      </c>
      <c r="F694" t="s">
        <v>200</v>
      </c>
      <c r="G694" s="92"/>
    </row>
    <row r="695" spans="4:7" x14ac:dyDescent="0.25">
      <c r="D695" s="32">
        <v>45289</v>
      </c>
      <c r="E695" s="43">
        <v>0.20833333333333334</v>
      </c>
      <c r="F695" t="s">
        <v>200</v>
      </c>
      <c r="G695" s="92"/>
    </row>
    <row r="696" spans="4:7" x14ac:dyDescent="0.25">
      <c r="D696" s="32">
        <v>45289</v>
      </c>
      <c r="E696" s="43">
        <v>0.25</v>
      </c>
      <c r="F696" t="s">
        <v>200</v>
      </c>
      <c r="G696" s="92"/>
    </row>
    <row r="697" spans="4:7" x14ac:dyDescent="0.25">
      <c r="D697" s="32">
        <v>45289</v>
      </c>
      <c r="E697" s="43">
        <v>0.29166666666666669</v>
      </c>
      <c r="F697" t="s">
        <v>200</v>
      </c>
      <c r="G697" s="92"/>
    </row>
    <row r="698" spans="4:7" x14ac:dyDescent="0.25">
      <c r="D698" s="32">
        <v>45289</v>
      </c>
      <c r="E698" s="43">
        <v>0.33333333333333331</v>
      </c>
      <c r="F698" t="s">
        <v>200</v>
      </c>
      <c r="G698" s="92"/>
    </row>
    <row r="699" spans="4:7" x14ac:dyDescent="0.25">
      <c r="D699" s="32">
        <v>45289</v>
      </c>
      <c r="E699" s="43">
        <v>0.375</v>
      </c>
      <c r="F699" t="s">
        <v>200</v>
      </c>
      <c r="G699" s="92"/>
    </row>
    <row r="700" spans="4:7" x14ac:dyDescent="0.25">
      <c r="D700" s="32">
        <v>45289</v>
      </c>
      <c r="E700" s="43">
        <v>0.41666666666666669</v>
      </c>
      <c r="F700" t="s">
        <v>200</v>
      </c>
      <c r="G700" s="92"/>
    </row>
    <row r="701" spans="4:7" x14ac:dyDescent="0.25">
      <c r="D701" s="32">
        <v>45289</v>
      </c>
      <c r="E701" s="43">
        <v>0.45833333333333331</v>
      </c>
      <c r="F701" t="s">
        <v>200</v>
      </c>
      <c r="G701" s="92"/>
    </row>
    <row r="702" spans="4:7" x14ac:dyDescent="0.25">
      <c r="D702" s="32">
        <v>45289</v>
      </c>
      <c r="E702" s="43">
        <v>0.5</v>
      </c>
      <c r="F702" t="s">
        <v>200</v>
      </c>
      <c r="G702" s="92"/>
    </row>
    <row r="703" spans="4:7" x14ac:dyDescent="0.25">
      <c r="D703" s="32">
        <v>45289</v>
      </c>
      <c r="E703" s="43">
        <v>0.54166666666666663</v>
      </c>
      <c r="F703" t="s">
        <v>201</v>
      </c>
      <c r="G703" s="92"/>
    </row>
    <row r="704" spans="4:7" x14ac:dyDescent="0.25">
      <c r="D704" s="32">
        <v>45289</v>
      </c>
      <c r="E704" s="43">
        <v>0.58333333333333337</v>
      </c>
      <c r="F704" t="s">
        <v>201</v>
      </c>
      <c r="G704" s="92"/>
    </row>
    <row r="705" spans="4:7" x14ac:dyDescent="0.25">
      <c r="D705" s="32">
        <v>45289</v>
      </c>
      <c r="E705" s="43">
        <v>0.625</v>
      </c>
      <c r="F705" t="s">
        <v>201</v>
      </c>
      <c r="G705" s="92"/>
    </row>
    <row r="706" spans="4:7" x14ac:dyDescent="0.25">
      <c r="D706" s="32">
        <v>45289</v>
      </c>
      <c r="E706" s="43">
        <v>0.66666666666666663</v>
      </c>
      <c r="F706" t="s">
        <v>201</v>
      </c>
      <c r="G706" s="92"/>
    </row>
    <row r="707" spans="4:7" x14ac:dyDescent="0.25">
      <c r="D707" s="32">
        <v>45289</v>
      </c>
      <c r="E707" s="43">
        <v>0.70833333333333337</v>
      </c>
      <c r="F707" t="s">
        <v>209</v>
      </c>
      <c r="G707" s="92"/>
    </row>
    <row r="708" spans="4:7" x14ac:dyDescent="0.25">
      <c r="D708" s="32">
        <v>45289</v>
      </c>
      <c r="E708" s="43">
        <v>0.75</v>
      </c>
      <c r="F708" t="s">
        <v>209</v>
      </c>
      <c r="G708" s="92"/>
    </row>
    <row r="709" spans="4:7" x14ac:dyDescent="0.25">
      <c r="D709" s="32">
        <v>45289</v>
      </c>
      <c r="E709" s="43">
        <v>0.79166666666666663</v>
      </c>
      <c r="F709" t="s">
        <v>202</v>
      </c>
      <c r="G709" s="92"/>
    </row>
    <row r="710" spans="4:7" x14ac:dyDescent="0.25">
      <c r="D710" s="32">
        <v>45289</v>
      </c>
      <c r="E710" s="43">
        <v>0.83333333333333337</v>
      </c>
      <c r="F710" t="s">
        <v>202</v>
      </c>
      <c r="G710" s="92"/>
    </row>
    <row r="711" spans="4:7" x14ac:dyDescent="0.25">
      <c r="D711" s="32">
        <v>45289</v>
      </c>
      <c r="E711" s="43">
        <v>0.875</v>
      </c>
      <c r="F711" t="s">
        <v>202</v>
      </c>
      <c r="G711" s="92"/>
    </row>
    <row r="712" spans="4:7" x14ac:dyDescent="0.25">
      <c r="D712" s="32">
        <v>45289</v>
      </c>
      <c r="E712" s="43">
        <v>0.91666666666666663</v>
      </c>
      <c r="F712" t="s">
        <v>202</v>
      </c>
      <c r="G712" s="92"/>
    </row>
    <row r="713" spans="4:7" x14ac:dyDescent="0.25">
      <c r="D713" s="32">
        <v>45289</v>
      </c>
      <c r="E713" s="43">
        <v>0.95833333333333337</v>
      </c>
      <c r="F713" t="s">
        <v>203</v>
      </c>
      <c r="G713" s="92"/>
    </row>
    <row r="714" spans="4:7" x14ac:dyDescent="0.25">
      <c r="D714" s="32">
        <v>45290</v>
      </c>
      <c r="E714" s="43">
        <v>0</v>
      </c>
      <c r="F714" t="s">
        <v>203</v>
      </c>
      <c r="G714" s="92"/>
    </row>
    <row r="715" spans="4:7" x14ac:dyDescent="0.25">
      <c r="D715" s="32">
        <v>45290</v>
      </c>
      <c r="E715" s="43">
        <v>4.1666666666666664E-2</v>
      </c>
      <c r="F715" t="s">
        <v>204</v>
      </c>
      <c r="G715" s="92"/>
    </row>
    <row r="716" spans="4:7" x14ac:dyDescent="0.25">
      <c r="D716" s="32">
        <v>45290</v>
      </c>
      <c r="E716" s="43">
        <v>8.3333333333333329E-2</v>
      </c>
      <c r="F716" t="s">
        <v>204</v>
      </c>
      <c r="G716" s="92"/>
    </row>
    <row r="717" spans="4:7" x14ac:dyDescent="0.25">
      <c r="D717" s="32">
        <v>45290</v>
      </c>
      <c r="E717" s="43">
        <v>0.125</v>
      </c>
      <c r="F717" t="s">
        <v>205</v>
      </c>
      <c r="G717" s="92"/>
    </row>
    <row r="718" spans="4:7" x14ac:dyDescent="0.25">
      <c r="D718" s="32">
        <v>45290</v>
      </c>
      <c r="E718" s="43">
        <v>0.16666666666666666</v>
      </c>
      <c r="F718" t="s">
        <v>205</v>
      </c>
      <c r="G718" s="92"/>
    </row>
    <row r="719" spans="4:7" x14ac:dyDescent="0.25">
      <c r="D719" s="32">
        <v>45290</v>
      </c>
      <c r="E719" s="43">
        <v>0.20833333333333334</v>
      </c>
      <c r="F719" t="s">
        <v>205</v>
      </c>
      <c r="G719" s="92"/>
    </row>
    <row r="720" spans="4:7" x14ac:dyDescent="0.25">
      <c r="D720" s="32">
        <v>45290</v>
      </c>
      <c r="E720" s="43">
        <v>0.25</v>
      </c>
      <c r="F720" t="s">
        <v>205</v>
      </c>
      <c r="G720" s="92"/>
    </row>
    <row r="721" spans="4:7" x14ac:dyDescent="0.25">
      <c r="D721" s="32">
        <v>45290</v>
      </c>
      <c r="E721" s="43">
        <v>0.29166666666666669</v>
      </c>
      <c r="F721" t="s">
        <v>206</v>
      </c>
      <c r="G721" s="92"/>
    </row>
    <row r="722" spans="4:7" x14ac:dyDescent="0.25">
      <c r="D722" s="32">
        <v>45290</v>
      </c>
      <c r="E722" s="43">
        <v>0.33333333333333331</v>
      </c>
      <c r="F722" t="s">
        <v>206</v>
      </c>
      <c r="G722" s="92"/>
    </row>
    <row r="723" spans="4:7" x14ac:dyDescent="0.25">
      <c r="D723" s="32">
        <v>45290</v>
      </c>
      <c r="E723" s="43">
        <v>0.375</v>
      </c>
      <c r="F723" t="s">
        <v>206</v>
      </c>
      <c r="G723" s="92"/>
    </row>
    <row r="724" spans="4:7" x14ac:dyDescent="0.25">
      <c r="D724" s="32">
        <v>45290</v>
      </c>
      <c r="E724" s="43">
        <v>0.41666666666666669</v>
      </c>
      <c r="F724" t="s">
        <v>205</v>
      </c>
      <c r="G724" s="92"/>
    </row>
    <row r="725" spans="4:7" x14ac:dyDescent="0.25">
      <c r="D725" s="32">
        <v>45290</v>
      </c>
      <c r="E725" s="43">
        <v>0.45833333333333331</v>
      </c>
      <c r="F725" t="s">
        <v>205</v>
      </c>
      <c r="G725" s="92"/>
    </row>
    <row r="726" spans="4:7" x14ac:dyDescent="0.25">
      <c r="D726" s="32">
        <v>45290</v>
      </c>
      <c r="E726" s="43">
        <v>0.5</v>
      </c>
      <c r="F726" t="s">
        <v>205</v>
      </c>
      <c r="G726" s="92"/>
    </row>
    <row r="727" spans="4:7" x14ac:dyDescent="0.25">
      <c r="D727" s="32">
        <v>45290</v>
      </c>
      <c r="E727" s="43">
        <v>0.54166666666666663</v>
      </c>
      <c r="F727" t="s">
        <v>205</v>
      </c>
      <c r="G727" s="92"/>
    </row>
    <row r="728" spans="4:7" x14ac:dyDescent="0.25">
      <c r="D728" s="32">
        <v>45290</v>
      </c>
      <c r="E728" s="43">
        <v>0.58333333333333337</v>
      </c>
      <c r="F728" t="s">
        <v>205</v>
      </c>
      <c r="G728" s="92"/>
    </row>
    <row r="729" spans="4:7" x14ac:dyDescent="0.25">
      <c r="D729" s="32">
        <v>45290</v>
      </c>
      <c r="E729" s="43">
        <v>0.625</v>
      </c>
      <c r="F729" t="s">
        <v>205</v>
      </c>
      <c r="G729" s="92"/>
    </row>
    <row r="730" spans="4:7" x14ac:dyDescent="0.25">
      <c r="D730" s="32">
        <v>45290</v>
      </c>
      <c r="E730" s="43">
        <v>0.66666666666666663</v>
      </c>
      <c r="F730" t="s">
        <v>205</v>
      </c>
      <c r="G730" s="92"/>
    </row>
    <row r="731" spans="4:7" x14ac:dyDescent="0.25">
      <c r="D731" s="32">
        <v>45290</v>
      </c>
      <c r="E731" s="43">
        <v>0.70833333333333337</v>
      </c>
      <c r="F731" t="s">
        <v>205</v>
      </c>
      <c r="G731" s="92"/>
    </row>
    <row r="732" spans="4:7" x14ac:dyDescent="0.25">
      <c r="D732" s="32">
        <v>45290</v>
      </c>
      <c r="E732" s="43">
        <v>0.75</v>
      </c>
      <c r="F732" t="s">
        <v>205</v>
      </c>
      <c r="G732" s="92"/>
    </row>
    <row r="733" spans="4:7" x14ac:dyDescent="0.25">
      <c r="D733" s="32">
        <v>45290</v>
      </c>
      <c r="E733" s="43">
        <v>0.79166666666666663</v>
      </c>
      <c r="F733" t="s">
        <v>206</v>
      </c>
      <c r="G733" s="92"/>
    </row>
    <row r="734" spans="4:7" x14ac:dyDescent="0.25">
      <c r="D734" s="32">
        <v>45290</v>
      </c>
      <c r="E734" s="43">
        <v>0.83333333333333337</v>
      </c>
      <c r="F734" t="s">
        <v>206</v>
      </c>
      <c r="G734" s="92"/>
    </row>
    <row r="735" spans="4:7" x14ac:dyDescent="0.25">
      <c r="D735" s="32">
        <v>45290</v>
      </c>
      <c r="E735" s="43">
        <v>0.875</v>
      </c>
      <c r="F735" t="s">
        <v>206</v>
      </c>
      <c r="G735" s="92"/>
    </row>
    <row r="736" spans="4:7" x14ac:dyDescent="0.25">
      <c r="D736" s="32">
        <v>45290</v>
      </c>
      <c r="E736" s="43">
        <v>0.91666666666666663</v>
      </c>
      <c r="F736" t="s">
        <v>206</v>
      </c>
      <c r="G736" s="92"/>
    </row>
    <row r="737" spans="4:7" x14ac:dyDescent="0.25">
      <c r="D737" s="32">
        <v>45290</v>
      </c>
      <c r="E737" s="43">
        <v>0.95833333333333337</v>
      </c>
      <c r="F737" t="s">
        <v>206</v>
      </c>
      <c r="G737" s="92"/>
    </row>
    <row r="738" spans="4:7" x14ac:dyDescent="0.25">
      <c r="D738" s="32">
        <v>45291</v>
      </c>
      <c r="E738" s="43">
        <v>0</v>
      </c>
      <c r="F738" t="s">
        <v>206</v>
      </c>
      <c r="G738" s="92"/>
    </row>
    <row r="739" spans="4:7" x14ac:dyDescent="0.25">
      <c r="D739" s="32">
        <v>45291</v>
      </c>
      <c r="E739" s="43">
        <v>4.1666666666666664E-2</v>
      </c>
      <c r="F739" t="s">
        <v>206</v>
      </c>
      <c r="G739" s="92"/>
    </row>
    <row r="740" spans="4:7" x14ac:dyDescent="0.25">
      <c r="D740" s="32">
        <v>45291</v>
      </c>
      <c r="E740" s="43">
        <v>8.3333333333333329E-2</v>
      </c>
      <c r="F740" t="s">
        <v>206</v>
      </c>
      <c r="G740" s="92"/>
    </row>
    <row r="741" spans="4:7" x14ac:dyDescent="0.25">
      <c r="D741" s="32">
        <v>45291</v>
      </c>
      <c r="E741" s="43">
        <v>0.125</v>
      </c>
      <c r="F741" t="s">
        <v>205</v>
      </c>
      <c r="G741" s="92"/>
    </row>
    <row r="742" spans="4:7" x14ac:dyDescent="0.25">
      <c r="D742" s="32">
        <v>45291</v>
      </c>
      <c r="E742" s="43">
        <v>0.16666666666666666</v>
      </c>
      <c r="F742" t="s">
        <v>205</v>
      </c>
      <c r="G742" s="92"/>
    </row>
    <row r="743" spans="4:7" x14ac:dyDescent="0.25">
      <c r="D743" s="32">
        <v>45291</v>
      </c>
      <c r="E743" s="43">
        <v>0.20833333333333334</v>
      </c>
      <c r="F743" t="s">
        <v>205</v>
      </c>
      <c r="G743" s="92"/>
    </row>
    <row r="744" spans="4:7" x14ac:dyDescent="0.25">
      <c r="D744" s="32">
        <v>45291</v>
      </c>
      <c r="E744" s="43">
        <v>0.25</v>
      </c>
      <c r="F744" t="s">
        <v>205</v>
      </c>
      <c r="G744" s="92"/>
    </row>
    <row r="745" spans="4:7" x14ac:dyDescent="0.25">
      <c r="D745" s="32">
        <v>45291</v>
      </c>
      <c r="E745" s="43">
        <v>0.29166666666666669</v>
      </c>
      <c r="F745" t="s">
        <v>205</v>
      </c>
      <c r="G745" s="92"/>
    </row>
    <row r="746" spans="4:7" x14ac:dyDescent="0.25">
      <c r="D746" s="32">
        <v>45291</v>
      </c>
      <c r="E746" s="43">
        <v>0.33333333333333331</v>
      </c>
      <c r="F746" t="s">
        <v>205</v>
      </c>
      <c r="G746" s="92"/>
    </row>
    <row r="747" spans="4:7" x14ac:dyDescent="0.25">
      <c r="D747" s="32">
        <v>45291</v>
      </c>
      <c r="E747" s="43">
        <v>0.375</v>
      </c>
      <c r="F747" t="s">
        <v>205</v>
      </c>
      <c r="G747" s="92"/>
    </row>
    <row r="748" spans="4:7" x14ac:dyDescent="0.25">
      <c r="D748" s="32">
        <v>45291</v>
      </c>
      <c r="E748" s="43">
        <v>0.41666666666666669</v>
      </c>
      <c r="F748" t="s">
        <v>204</v>
      </c>
      <c r="G748" s="92"/>
    </row>
    <row r="749" spans="4:7" x14ac:dyDescent="0.25">
      <c r="D749" s="32">
        <v>45291</v>
      </c>
      <c r="E749" s="43">
        <v>0.45833333333333331</v>
      </c>
      <c r="F749" t="s">
        <v>204</v>
      </c>
      <c r="G749" s="92"/>
    </row>
    <row r="750" spans="4:7" x14ac:dyDescent="0.25">
      <c r="D750" s="32">
        <v>45291</v>
      </c>
      <c r="E750" s="43">
        <v>0.5</v>
      </c>
      <c r="F750" t="s">
        <v>204</v>
      </c>
      <c r="G750" s="92"/>
    </row>
    <row r="751" spans="4:7" x14ac:dyDescent="0.25">
      <c r="D751" s="32">
        <v>45291</v>
      </c>
      <c r="E751" s="43">
        <v>0.54166666666666663</v>
      </c>
      <c r="F751" t="s">
        <v>204</v>
      </c>
      <c r="G751" s="92"/>
    </row>
    <row r="752" spans="4:7" x14ac:dyDescent="0.25">
      <c r="D752" s="32">
        <v>45291</v>
      </c>
      <c r="E752" s="43">
        <v>0.58333333333333337</v>
      </c>
      <c r="F752" t="s">
        <v>204</v>
      </c>
      <c r="G752" s="92"/>
    </row>
    <row r="753" spans="4:7" x14ac:dyDescent="0.25">
      <c r="D753" s="32">
        <v>45291</v>
      </c>
      <c r="E753" s="43">
        <v>0.625</v>
      </c>
      <c r="F753" t="s">
        <v>204</v>
      </c>
      <c r="G753" s="92"/>
    </row>
    <row r="754" spans="4:7" x14ac:dyDescent="0.25">
      <c r="D754" s="32">
        <v>45291</v>
      </c>
      <c r="E754" s="43">
        <v>0.66666666666666663</v>
      </c>
      <c r="F754" t="s">
        <v>204</v>
      </c>
      <c r="G754" s="92"/>
    </row>
    <row r="755" spans="4:7" x14ac:dyDescent="0.25">
      <c r="D755" s="32">
        <v>45291</v>
      </c>
      <c r="E755" s="43">
        <v>0.70833333333333337</v>
      </c>
      <c r="F755" t="s">
        <v>204</v>
      </c>
      <c r="G755" s="92"/>
    </row>
    <row r="756" spans="4:7" x14ac:dyDescent="0.25">
      <c r="D756" s="32">
        <v>45291</v>
      </c>
      <c r="E756" s="43">
        <v>0.75</v>
      </c>
      <c r="F756" t="s">
        <v>205</v>
      </c>
      <c r="G756" s="92"/>
    </row>
    <row r="757" spans="4:7" x14ac:dyDescent="0.25">
      <c r="D757" s="32">
        <v>45291</v>
      </c>
      <c r="E757" s="43">
        <v>0.79166666666666663</v>
      </c>
      <c r="F757" t="s">
        <v>205</v>
      </c>
      <c r="G757" s="92"/>
    </row>
    <row r="758" spans="4:7" x14ac:dyDescent="0.25">
      <c r="D758" s="32">
        <v>45291</v>
      </c>
      <c r="E758" s="43">
        <v>0.83333333333333337</v>
      </c>
      <c r="F758" t="s">
        <v>205</v>
      </c>
      <c r="G758" s="92"/>
    </row>
    <row r="759" spans="4:7" x14ac:dyDescent="0.25">
      <c r="D759" s="32">
        <v>45291</v>
      </c>
      <c r="E759" s="43">
        <v>0.875</v>
      </c>
      <c r="F759" t="s">
        <v>206</v>
      </c>
      <c r="G759" s="92"/>
    </row>
    <row r="760" spans="4:7" x14ac:dyDescent="0.25">
      <c r="D760" s="32">
        <v>45291</v>
      </c>
      <c r="E760" s="43">
        <v>0.91666666666666663</v>
      </c>
      <c r="F760" t="s">
        <v>206</v>
      </c>
      <c r="G760" s="92"/>
    </row>
    <row r="761" spans="4:7" x14ac:dyDescent="0.25">
      <c r="D761" s="32">
        <v>45291</v>
      </c>
      <c r="E761" s="43">
        <v>0.95833333333333337</v>
      </c>
      <c r="F761" t="s">
        <v>206</v>
      </c>
      <c r="G761" s="92"/>
    </row>
  </sheetData>
  <pageMargins left="0.7" right="0.7" top="0.75" bottom="0.75" header="0.3" footer="0.3"/>
  <tableParts count="1">
    <tablePart r:id="rId1"/>
  </tablePart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FF830D-173A-4F71-AB8C-14DAF1026063}">
  <dimension ref="C1:M761"/>
  <sheetViews>
    <sheetView zoomScale="205" zoomScaleNormal="205" workbookViewId="0"/>
  </sheetViews>
  <sheetFormatPr defaultRowHeight="15" x14ac:dyDescent="0.25"/>
  <cols>
    <col min="4" max="4" width="9.7109375" bestFit="1" customWidth="1"/>
    <col min="6" max="6" width="8" customWidth="1"/>
    <col min="13" max="14" width="9.7109375" bestFit="1" customWidth="1"/>
  </cols>
  <sheetData>
    <row r="1" spans="3:13" ht="20.25" thickBot="1" x14ac:dyDescent="0.3">
      <c r="D1" s="40" t="s">
        <v>180</v>
      </c>
    </row>
    <row r="2" spans="3:13" ht="15.75" thickTop="1" x14ac:dyDescent="0.25"/>
    <row r="3" spans="3:13" ht="18" thickBot="1" x14ac:dyDescent="0.35">
      <c r="D3" s="11" t="s">
        <v>181</v>
      </c>
    </row>
    <row r="4" spans="3:13" ht="16.5" thickTop="1" thickBot="1" x14ac:dyDescent="0.3">
      <c r="D4" s="12" t="s">
        <v>268</v>
      </c>
    </row>
    <row r="6" spans="3:13" x14ac:dyDescent="0.25">
      <c r="D6" s="16" t="s">
        <v>182</v>
      </c>
      <c r="M6" s="20" t="s">
        <v>183</v>
      </c>
    </row>
    <row r="7" spans="3:13" x14ac:dyDescent="0.25">
      <c r="C7" s="41" t="s">
        <v>184</v>
      </c>
      <c r="D7" t="s">
        <v>185</v>
      </c>
      <c r="M7" s="34">
        <v>45268</v>
      </c>
    </row>
    <row r="8" spans="3:13" x14ac:dyDescent="0.25">
      <c r="C8" s="41" t="s">
        <v>186</v>
      </c>
      <c r="D8" t="s">
        <v>187</v>
      </c>
      <c r="M8" s="34">
        <v>45275</v>
      </c>
    </row>
    <row r="9" spans="3:13" x14ac:dyDescent="0.25">
      <c r="C9" s="41" t="s">
        <v>188</v>
      </c>
      <c r="D9" t="s">
        <v>189</v>
      </c>
      <c r="M9" s="34">
        <v>45285</v>
      </c>
    </row>
    <row r="10" spans="3:13" x14ac:dyDescent="0.25">
      <c r="C10" s="41" t="s">
        <v>190</v>
      </c>
      <c r="D10" t="s">
        <v>191</v>
      </c>
      <c r="M10" s="32"/>
    </row>
    <row r="11" spans="3:13" ht="15.75" thickBot="1" x14ac:dyDescent="0.3"/>
    <row r="12" spans="3:13" ht="16.5" thickBot="1" x14ac:dyDescent="0.3">
      <c r="C12" s="41" t="s">
        <v>269</v>
      </c>
      <c r="D12" s="42">
        <f>AVERAGEIFS(WEATHER14[[#All],[TEMP °C]],WEATHER14[[#All],[Time]],"&gt;=9:00",WEATHER14[[#All],[Time]],"&lt;=21:00",WEATHER14[[#All],[WEEKDAY]],"&lt;&gt;1",WEATHER14[[#All],[WEEKDAY]],"&lt;&gt;7",WEATHER14[[#All],[IF HOLIDAY]],"&lt;&gt;HOLIDAY")</f>
        <v>2.3314339981006653</v>
      </c>
    </row>
    <row r="13" spans="3:13" x14ac:dyDescent="0.25">
      <c r="C13" s="41"/>
    </row>
    <row r="14" spans="3:13" x14ac:dyDescent="0.25">
      <c r="C14" s="41"/>
      <c r="G14" s="44"/>
    </row>
    <row r="15" spans="3:13" x14ac:dyDescent="0.25">
      <c r="C15" s="41"/>
    </row>
    <row r="17" spans="4:9" x14ac:dyDescent="0.25">
      <c r="D17" t="s">
        <v>73</v>
      </c>
      <c r="E17" t="s">
        <v>192</v>
      </c>
      <c r="F17" t="s">
        <v>193</v>
      </c>
      <c r="G17" t="s">
        <v>255</v>
      </c>
      <c r="H17" t="s">
        <v>194</v>
      </c>
      <c r="I17" t="s">
        <v>195</v>
      </c>
    </row>
    <row r="18" spans="4:9" x14ac:dyDescent="0.25">
      <c r="D18" s="32">
        <v>45261</v>
      </c>
      <c r="E18" s="43">
        <v>0</v>
      </c>
      <c r="F18" t="s">
        <v>196</v>
      </c>
      <c r="G18" s="44">
        <f>CONVERT(LEFT(WEATHER14[[#This Row],[TEMP °F]],FIND("F",WEATHER14[[#This Row],[TEMP °F]])-3),"F","C")</f>
        <v>8.8888888888888893</v>
      </c>
      <c r="H18">
        <f>WEEKDAY(WEATHER14[[#This Row],[Date]])</f>
        <v>6</v>
      </c>
      <c r="I18" t="str">
        <f>IF(ISNUMBER(MATCH(WEATHER14[[#This Row],[Date]],$M$6:$M$9,0)),"HOLIDAY","")</f>
        <v/>
      </c>
    </row>
    <row r="19" spans="4:9" x14ac:dyDescent="0.25">
      <c r="D19" s="32">
        <v>45261</v>
      </c>
      <c r="E19" s="43">
        <v>4.1666666666666664E-2</v>
      </c>
      <c r="F19" t="s">
        <v>197</v>
      </c>
      <c r="G19" s="44">
        <f>CONVERT(LEFT(WEATHER14[[#This Row],[TEMP °F]],FIND("F",WEATHER14[[#This Row],[TEMP °F]])-3),"F","C")</f>
        <v>8.3333333333333339</v>
      </c>
      <c r="H19">
        <f>WEEKDAY(WEATHER14[[#This Row],[Date]])</f>
        <v>6</v>
      </c>
      <c r="I19" t="str">
        <f>IF(ISNUMBER(MATCH(WEATHER14[[#This Row],[Date]],$M$6:$M$9,0)),"HOLIDAY","")</f>
        <v/>
      </c>
    </row>
    <row r="20" spans="4:9" x14ac:dyDescent="0.25">
      <c r="D20" s="32">
        <v>45261</v>
      </c>
      <c r="E20" s="43">
        <v>8.3333333333333329E-2</v>
      </c>
      <c r="F20" t="s">
        <v>198</v>
      </c>
      <c r="G20" s="44">
        <f>CONVERT(LEFT(WEATHER14[[#This Row],[TEMP °F]],FIND("F",WEATHER14[[#This Row],[TEMP °F]])-3),"F","C")</f>
        <v>7.7777777777777777</v>
      </c>
      <c r="H20">
        <f>WEEKDAY(WEATHER14[[#This Row],[Date]])</f>
        <v>6</v>
      </c>
      <c r="I20" t="str">
        <f>IF(ISNUMBER(MATCH(WEATHER14[[#This Row],[Date]],$M$6:$M$9,0)),"HOLIDAY","")</f>
        <v/>
      </c>
    </row>
    <row r="21" spans="4:9" x14ac:dyDescent="0.25">
      <c r="D21" s="32">
        <v>45261</v>
      </c>
      <c r="E21" s="43">
        <v>0.125</v>
      </c>
      <c r="F21" t="s">
        <v>199</v>
      </c>
      <c r="G21" s="44">
        <f>CONVERT(LEFT(WEATHER14[[#This Row],[TEMP °F]],FIND("F",WEATHER14[[#This Row],[TEMP °F]])-3),"F","C")</f>
        <v>7.2222222222222223</v>
      </c>
      <c r="H21">
        <f>WEEKDAY(WEATHER14[[#This Row],[Date]])</f>
        <v>6</v>
      </c>
      <c r="I21" t="str">
        <f>IF(ISNUMBER(MATCH(WEATHER14[[#This Row],[Date]],$M$6:$M$9,0)),"HOLIDAY","")</f>
        <v/>
      </c>
    </row>
    <row r="22" spans="4:9" x14ac:dyDescent="0.25">
      <c r="D22" s="32">
        <v>45261</v>
      </c>
      <c r="E22" s="43">
        <v>0.16666666666666666</v>
      </c>
      <c r="F22" t="s">
        <v>199</v>
      </c>
      <c r="G22" s="44">
        <f>CONVERT(LEFT(WEATHER14[[#This Row],[TEMP °F]],FIND("F",WEATHER14[[#This Row],[TEMP °F]])-3),"F","C")</f>
        <v>7.2222222222222223</v>
      </c>
      <c r="H22">
        <f>WEEKDAY(WEATHER14[[#This Row],[Date]])</f>
        <v>6</v>
      </c>
      <c r="I22" t="str">
        <f>IF(ISNUMBER(MATCH(WEATHER14[[#This Row],[Date]],$M$6:$M$9,0)),"HOLIDAY","")</f>
        <v/>
      </c>
    </row>
    <row r="23" spans="4:9" x14ac:dyDescent="0.25">
      <c r="D23" s="32">
        <v>45261</v>
      </c>
      <c r="E23" s="43">
        <v>0.20833333333333334</v>
      </c>
      <c r="F23" t="s">
        <v>200</v>
      </c>
      <c r="G23" s="44">
        <f>CONVERT(LEFT(WEATHER14[[#This Row],[TEMP °F]],FIND("F",WEATHER14[[#This Row],[TEMP °F]])-3),"F","C")</f>
        <v>6.1111111111111107</v>
      </c>
      <c r="H23">
        <f>WEEKDAY(WEATHER14[[#This Row],[Date]])</f>
        <v>6</v>
      </c>
      <c r="I23" t="str">
        <f>IF(ISNUMBER(MATCH(WEATHER14[[#This Row],[Date]],$M$6:$M$9,0)),"HOLIDAY","")</f>
        <v/>
      </c>
    </row>
    <row r="24" spans="4:9" x14ac:dyDescent="0.25">
      <c r="D24" s="32">
        <v>45261</v>
      </c>
      <c r="E24" s="43">
        <v>0.25</v>
      </c>
      <c r="F24" t="s">
        <v>200</v>
      </c>
      <c r="G24" s="44">
        <f>CONVERT(LEFT(WEATHER14[[#This Row],[TEMP °F]],FIND("F",WEATHER14[[#This Row],[TEMP °F]])-3),"F","C")</f>
        <v>6.1111111111111107</v>
      </c>
      <c r="H24">
        <f>WEEKDAY(WEATHER14[[#This Row],[Date]])</f>
        <v>6</v>
      </c>
      <c r="I24" t="str">
        <f>IF(ISNUMBER(MATCH(WEATHER14[[#This Row],[Date]],$M$6:$M$9,0)),"HOLIDAY","")</f>
        <v/>
      </c>
    </row>
    <row r="25" spans="4:9" x14ac:dyDescent="0.25">
      <c r="D25" s="32">
        <v>45261</v>
      </c>
      <c r="E25" s="43">
        <v>0.29166666666666669</v>
      </c>
      <c r="F25" t="s">
        <v>200</v>
      </c>
      <c r="G25" s="44">
        <f>CONVERT(LEFT(WEATHER14[[#This Row],[TEMP °F]],FIND("F",WEATHER14[[#This Row],[TEMP °F]])-3),"F","C")</f>
        <v>6.1111111111111107</v>
      </c>
      <c r="H25">
        <f>WEEKDAY(WEATHER14[[#This Row],[Date]])</f>
        <v>6</v>
      </c>
      <c r="I25" t="str">
        <f>IF(ISNUMBER(MATCH(WEATHER14[[#This Row],[Date]],$M$6:$M$9,0)),"HOLIDAY","")</f>
        <v/>
      </c>
    </row>
    <row r="26" spans="4:9" x14ac:dyDescent="0.25">
      <c r="D26" s="32">
        <v>45261</v>
      </c>
      <c r="E26" s="43">
        <v>0.33333333333333331</v>
      </c>
      <c r="F26" t="s">
        <v>201</v>
      </c>
      <c r="G26" s="44">
        <f>CONVERT(LEFT(WEATHER14[[#This Row],[TEMP °F]],FIND("F",WEATHER14[[#This Row],[TEMP °F]])-3),"F","C")</f>
        <v>5</v>
      </c>
      <c r="H26">
        <f>WEEKDAY(WEATHER14[[#This Row],[Date]])</f>
        <v>6</v>
      </c>
      <c r="I26" t="str">
        <f>IF(ISNUMBER(MATCH(WEATHER14[[#This Row],[Date]],$M$6:$M$9,0)),"HOLIDAY","")</f>
        <v/>
      </c>
    </row>
    <row r="27" spans="4:9" x14ac:dyDescent="0.25">
      <c r="D27" s="32">
        <v>45261</v>
      </c>
      <c r="E27" s="43">
        <v>0.375</v>
      </c>
      <c r="F27" t="s">
        <v>202</v>
      </c>
      <c r="G27" s="44">
        <f>CONVERT(LEFT(WEATHER14[[#This Row],[TEMP °F]],FIND("F",WEATHER14[[#This Row],[TEMP °F]])-3),"F","C")</f>
        <v>2.7777777777777777</v>
      </c>
      <c r="H27">
        <f>WEEKDAY(WEATHER14[[#This Row],[Date]])</f>
        <v>6</v>
      </c>
      <c r="I27" t="str">
        <f>IF(ISNUMBER(MATCH(WEATHER14[[#This Row],[Date]],$M$6:$M$9,0)),"HOLIDAY","")</f>
        <v/>
      </c>
    </row>
    <row r="28" spans="4:9" x14ac:dyDescent="0.25">
      <c r="D28" s="32">
        <v>45261</v>
      </c>
      <c r="E28" s="43">
        <v>0.41666666666666669</v>
      </c>
      <c r="F28" t="s">
        <v>203</v>
      </c>
      <c r="G28" s="44">
        <f>CONVERT(LEFT(WEATHER14[[#This Row],[TEMP °F]],FIND("F",WEATHER14[[#This Row],[TEMP °F]])-3),"F","C")</f>
        <v>2.2222222222222223</v>
      </c>
      <c r="H28">
        <f>WEEKDAY(WEATHER14[[#This Row],[Date]])</f>
        <v>6</v>
      </c>
      <c r="I28" t="str">
        <f>IF(ISNUMBER(MATCH(WEATHER14[[#This Row],[Date]],$M$6:$M$9,0)),"HOLIDAY","")</f>
        <v/>
      </c>
    </row>
    <row r="29" spans="4:9" x14ac:dyDescent="0.25">
      <c r="D29" s="32">
        <v>45261</v>
      </c>
      <c r="E29" s="43">
        <v>0.45833333333333331</v>
      </c>
      <c r="F29" t="s">
        <v>203</v>
      </c>
      <c r="G29" s="44">
        <f>CONVERT(LEFT(WEATHER14[[#This Row],[TEMP °F]],FIND("F",WEATHER14[[#This Row],[TEMP °F]])-3),"F","C")</f>
        <v>2.2222222222222223</v>
      </c>
      <c r="H29">
        <f>WEEKDAY(WEATHER14[[#This Row],[Date]])</f>
        <v>6</v>
      </c>
      <c r="I29" t="str">
        <f>IF(ISNUMBER(MATCH(WEATHER14[[#This Row],[Date]],$M$6:$M$9,0)),"HOLIDAY","")</f>
        <v/>
      </c>
    </row>
    <row r="30" spans="4:9" x14ac:dyDescent="0.25">
      <c r="D30" s="32">
        <v>45261</v>
      </c>
      <c r="E30" s="43">
        <v>0.5</v>
      </c>
      <c r="F30" t="s">
        <v>204</v>
      </c>
      <c r="G30" s="44">
        <f>CONVERT(LEFT(WEATHER14[[#This Row],[TEMP °F]],FIND("F",WEATHER14[[#This Row],[TEMP °F]])-3),"F","C")</f>
        <v>1.1111111111111112</v>
      </c>
      <c r="H30">
        <f>WEEKDAY(WEATHER14[[#This Row],[Date]])</f>
        <v>6</v>
      </c>
      <c r="I30" t="str">
        <f>IF(ISNUMBER(MATCH(WEATHER14[[#This Row],[Date]],$M$6:$M$9,0)),"HOLIDAY","")</f>
        <v/>
      </c>
    </row>
    <row r="31" spans="4:9" x14ac:dyDescent="0.25">
      <c r="D31" s="32">
        <v>45261</v>
      </c>
      <c r="E31" s="43">
        <v>0.54166666666666663</v>
      </c>
      <c r="F31" t="s">
        <v>205</v>
      </c>
      <c r="G31" s="44">
        <f>CONVERT(LEFT(WEATHER14[[#This Row],[TEMP °F]],FIND("F",WEATHER14[[#This Row],[TEMP °F]])-3),"F","C")</f>
        <v>0</v>
      </c>
      <c r="H31">
        <f>WEEKDAY(WEATHER14[[#This Row],[Date]])</f>
        <v>6</v>
      </c>
      <c r="I31" t="str">
        <f>IF(ISNUMBER(MATCH(WEATHER14[[#This Row],[Date]],$M$6:$M$9,0)),"HOLIDAY","")</f>
        <v/>
      </c>
    </row>
    <row r="32" spans="4:9" x14ac:dyDescent="0.25">
      <c r="D32" s="32">
        <v>45261</v>
      </c>
      <c r="E32" s="43">
        <v>0.58333333333333337</v>
      </c>
      <c r="F32" t="s">
        <v>205</v>
      </c>
      <c r="G32" s="44">
        <f>CONVERT(LEFT(WEATHER14[[#This Row],[TEMP °F]],FIND("F",WEATHER14[[#This Row],[TEMP °F]])-3),"F","C")</f>
        <v>0</v>
      </c>
      <c r="H32">
        <f>WEEKDAY(WEATHER14[[#This Row],[Date]])</f>
        <v>6</v>
      </c>
      <c r="I32" t="str">
        <f>IF(ISNUMBER(MATCH(WEATHER14[[#This Row],[Date]],$M$6:$M$9,0)),"HOLIDAY","")</f>
        <v/>
      </c>
    </row>
    <row r="33" spans="4:9" x14ac:dyDescent="0.25">
      <c r="D33" s="32">
        <v>45261</v>
      </c>
      <c r="E33" s="43">
        <v>0.625</v>
      </c>
      <c r="F33" t="s">
        <v>205</v>
      </c>
      <c r="G33" s="44">
        <f>CONVERT(LEFT(WEATHER14[[#This Row],[TEMP °F]],FIND("F",WEATHER14[[#This Row],[TEMP °F]])-3),"F","C")</f>
        <v>0</v>
      </c>
      <c r="H33">
        <f>WEEKDAY(WEATHER14[[#This Row],[Date]])</f>
        <v>6</v>
      </c>
      <c r="I33" t="str">
        <f>IF(ISNUMBER(MATCH(WEATHER14[[#This Row],[Date]],$M$6:$M$9,0)),"HOLIDAY","")</f>
        <v/>
      </c>
    </row>
    <row r="34" spans="4:9" x14ac:dyDescent="0.25">
      <c r="D34" s="32">
        <v>45261</v>
      </c>
      <c r="E34" s="43">
        <v>0.66666666666666663</v>
      </c>
      <c r="F34" t="s">
        <v>205</v>
      </c>
      <c r="G34" s="44">
        <f>CONVERT(LEFT(WEATHER14[[#This Row],[TEMP °F]],FIND("F",WEATHER14[[#This Row],[TEMP °F]])-3),"F","C")</f>
        <v>0</v>
      </c>
      <c r="H34">
        <f>WEEKDAY(WEATHER14[[#This Row],[Date]])</f>
        <v>6</v>
      </c>
      <c r="I34" t="str">
        <f>IF(ISNUMBER(MATCH(WEATHER14[[#This Row],[Date]],$M$6:$M$9,0)),"HOLIDAY","")</f>
        <v/>
      </c>
    </row>
    <row r="35" spans="4:9" x14ac:dyDescent="0.25">
      <c r="D35" s="32">
        <v>45261</v>
      </c>
      <c r="E35" s="43">
        <v>0.70833333333333337</v>
      </c>
      <c r="F35" t="s">
        <v>205</v>
      </c>
      <c r="G35" s="44">
        <f>CONVERT(LEFT(WEATHER14[[#This Row],[TEMP °F]],FIND("F",WEATHER14[[#This Row],[TEMP °F]])-3),"F","C")</f>
        <v>0</v>
      </c>
      <c r="H35">
        <f>WEEKDAY(WEATHER14[[#This Row],[Date]])</f>
        <v>6</v>
      </c>
      <c r="I35" t="str">
        <f>IF(ISNUMBER(MATCH(WEATHER14[[#This Row],[Date]],$M$6:$M$9,0)),"HOLIDAY","")</f>
        <v/>
      </c>
    </row>
    <row r="36" spans="4:9" x14ac:dyDescent="0.25">
      <c r="D36" s="32">
        <v>45261</v>
      </c>
      <c r="E36" s="43">
        <v>0.75</v>
      </c>
      <c r="F36" t="s">
        <v>204</v>
      </c>
      <c r="G36" s="44">
        <f>CONVERT(LEFT(WEATHER14[[#This Row],[TEMP °F]],FIND("F",WEATHER14[[#This Row],[TEMP °F]])-3),"F","C")</f>
        <v>1.1111111111111112</v>
      </c>
      <c r="H36">
        <f>WEEKDAY(WEATHER14[[#This Row],[Date]])</f>
        <v>6</v>
      </c>
      <c r="I36" t="str">
        <f>IF(ISNUMBER(MATCH(WEATHER14[[#This Row],[Date]],$M$6:$M$9,0)),"HOLIDAY","")</f>
        <v/>
      </c>
    </row>
    <row r="37" spans="4:9" x14ac:dyDescent="0.25">
      <c r="D37" s="32">
        <v>45261</v>
      </c>
      <c r="E37" s="43">
        <v>0.79166666666666663</v>
      </c>
      <c r="F37" t="s">
        <v>204</v>
      </c>
      <c r="G37" s="44">
        <f>CONVERT(LEFT(WEATHER14[[#This Row],[TEMP °F]],FIND("F",WEATHER14[[#This Row],[TEMP °F]])-3),"F","C")</f>
        <v>1.1111111111111112</v>
      </c>
      <c r="H37">
        <f>WEEKDAY(WEATHER14[[#This Row],[Date]])</f>
        <v>6</v>
      </c>
      <c r="I37" t="str">
        <f>IF(ISNUMBER(MATCH(WEATHER14[[#This Row],[Date]],$M$6:$M$9,0)),"HOLIDAY","")</f>
        <v/>
      </c>
    </row>
    <row r="38" spans="4:9" x14ac:dyDescent="0.25">
      <c r="D38" s="32">
        <v>45261</v>
      </c>
      <c r="E38" s="43">
        <v>0.83333333333333337</v>
      </c>
      <c r="F38" t="s">
        <v>204</v>
      </c>
      <c r="G38" s="44">
        <f>CONVERT(LEFT(WEATHER14[[#This Row],[TEMP °F]],FIND("F",WEATHER14[[#This Row],[TEMP °F]])-3),"F","C")</f>
        <v>1.1111111111111112</v>
      </c>
      <c r="H38">
        <f>WEEKDAY(WEATHER14[[#This Row],[Date]])</f>
        <v>6</v>
      </c>
      <c r="I38" t="str">
        <f>IF(ISNUMBER(MATCH(WEATHER14[[#This Row],[Date]],$M$6:$M$9,0)),"HOLIDAY","")</f>
        <v/>
      </c>
    </row>
    <row r="39" spans="4:9" x14ac:dyDescent="0.25">
      <c r="D39" s="32">
        <v>45261</v>
      </c>
      <c r="E39" s="43">
        <v>0.875</v>
      </c>
      <c r="F39" t="s">
        <v>204</v>
      </c>
      <c r="G39" s="44">
        <f>CONVERT(LEFT(WEATHER14[[#This Row],[TEMP °F]],FIND("F",WEATHER14[[#This Row],[TEMP °F]])-3),"F","C")</f>
        <v>1.1111111111111112</v>
      </c>
      <c r="H39">
        <f>WEEKDAY(WEATHER14[[#This Row],[Date]])</f>
        <v>6</v>
      </c>
      <c r="I39" t="str">
        <f>IF(ISNUMBER(MATCH(WEATHER14[[#This Row],[Date]],$M$6:$M$9,0)),"HOLIDAY","")</f>
        <v/>
      </c>
    </row>
    <row r="40" spans="4:9" x14ac:dyDescent="0.25">
      <c r="D40" s="32">
        <v>45261</v>
      </c>
      <c r="E40" s="43">
        <v>0.91666666666666663</v>
      </c>
      <c r="F40" t="s">
        <v>204</v>
      </c>
      <c r="G40" s="44">
        <f>CONVERT(LEFT(WEATHER14[[#This Row],[TEMP °F]],FIND("F",WEATHER14[[#This Row],[TEMP °F]])-3),"F","C")</f>
        <v>1.1111111111111112</v>
      </c>
      <c r="H40">
        <f>WEEKDAY(WEATHER14[[#This Row],[Date]])</f>
        <v>6</v>
      </c>
      <c r="I40" t="str">
        <f>IF(ISNUMBER(MATCH(WEATHER14[[#This Row],[Date]],$M$6:$M$9,0)),"HOLIDAY","")</f>
        <v/>
      </c>
    </row>
    <row r="41" spans="4:9" x14ac:dyDescent="0.25">
      <c r="D41" s="32">
        <v>45261</v>
      </c>
      <c r="E41" s="43">
        <v>0.95833333333333337</v>
      </c>
      <c r="F41" t="s">
        <v>204</v>
      </c>
      <c r="G41" s="44">
        <f>CONVERT(LEFT(WEATHER14[[#This Row],[TEMP °F]],FIND("F",WEATHER14[[#This Row],[TEMP °F]])-3),"F","C")</f>
        <v>1.1111111111111112</v>
      </c>
      <c r="H41">
        <f>WEEKDAY(WEATHER14[[#This Row],[Date]])</f>
        <v>6</v>
      </c>
      <c r="I41" t="str">
        <f>IF(ISNUMBER(MATCH(WEATHER14[[#This Row],[Date]],$M$6:$M$9,0)),"HOLIDAY","")</f>
        <v/>
      </c>
    </row>
    <row r="42" spans="4:9" x14ac:dyDescent="0.25">
      <c r="D42" s="32">
        <v>45262</v>
      </c>
      <c r="E42" s="43">
        <v>0</v>
      </c>
      <c r="F42" t="s">
        <v>204</v>
      </c>
      <c r="G42" s="44">
        <f>CONVERT(LEFT(WEATHER14[[#This Row],[TEMP °F]],FIND("F",WEATHER14[[#This Row],[TEMP °F]])-3),"F","C")</f>
        <v>1.1111111111111112</v>
      </c>
      <c r="H42">
        <f>WEEKDAY(WEATHER14[[#This Row],[Date]])</f>
        <v>7</v>
      </c>
      <c r="I42" t="str">
        <f>IF(ISNUMBER(MATCH(WEATHER14[[#This Row],[Date]],$M$6:$M$9,0)),"HOLIDAY","")</f>
        <v/>
      </c>
    </row>
    <row r="43" spans="4:9" x14ac:dyDescent="0.25">
      <c r="D43" s="32">
        <v>45262</v>
      </c>
      <c r="E43" s="43">
        <v>4.1666666666666664E-2</v>
      </c>
      <c r="F43" t="s">
        <v>204</v>
      </c>
      <c r="G43" s="44">
        <f>CONVERT(LEFT(WEATHER14[[#This Row],[TEMP °F]],FIND("F",WEATHER14[[#This Row],[TEMP °F]])-3),"F","C")</f>
        <v>1.1111111111111112</v>
      </c>
      <c r="H43">
        <f>WEEKDAY(WEATHER14[[#This Row],[Date]])</f>
        <v>7</v>
      </c>
      <c r="I43" t="str">
        <f>IF(ISNUMBER(MATCH(WEATHER14[[#This Row],[Date]],$M$6:$M$9,0)),"HOLIDAY","")</f>
        <v/>
      </c>
    </row>
    <row r="44" spans="4:9" x14ac:dyDescent="0.25">
      <c r="D44" s="32">
        <v>45262</v>
      </c>
      <c r="E44" s="43">
        <v>8.3333333333333329E-2</v>
      </c>
      <c r="F44" t="s">
        <v>204</v>
      </c>
      <c r="G44" s="44">
        <f>CONVERT(LEFT(WEATHER14[[#This Row],[TEMP °F]],FIND("F",WEATHER14[[#This Row],[TEMP °F]])-3),"F","C")</f>
        <v>1.1111111111111112</v>
      </c>
      <c r="H44">
        <f>WEEKDAY(WEATHER14[[#This Row],[Date]])</f>
        <v>7</v>
      </c>
      <c r="I44" t="str">
        <f>IF(ISNUMBER(MATCH(WEATHER14[[#This Row],[Date]],$M$6:$M$9,0)),"HOLIDAY","")</f>
        <v/>
      </c>
    </row>
    <row r="45" spans="4:9" x14ac:dyDescent="0.25">
      <c r="D45" s="32">
        <v>45262</v>
      </c>
      <c r="E45" s="43">
        <v>0.125</v>
      </c>
      <c r="F45" t="s">
        <v>204</v>
      </c>
      <c r="G45" s="44">
        <f>CONVERT(LEFT(WEATHER14[[#This Row],[TEMP °F]],FIND("F",WEATHER14[[#This Row],[TEMP °F]])-3),"F","C")</f>
        <v>1.1111111111111112</v>
      </c>
      <c r="H45">
        <f>WEEKDAY(WEATHER14[[#This Row],[Date]])</f>
        <v>7</v>
      </c>
      <c r="I45" t="str">
        <f>IF(ISNUMBER(MATCH(WEATHER14[[#This Row],[Date]],$M$6:$M$9,0)),"HOLIDAY","")</f>
        <v/>
      </c>
    </row>
    <row r="46" spans="4:9" x14ac:dyDescent="0.25">
      <c r="D46" s="32">
        <v>45262</v>
      </c>
      <c r="E46" s="43">
        <v>0.16666666666666666</v>
      </c>
      <c r="F46" t="s">
        <v>204</v>
      </c>
      <c r="G46" s="44">
        <f>CONVERT(LEFT(WEATHER14[[#This Row],[TEMP °F]],FIND("F",WEATHER14[[#This Row],[TEMP °F]])-3),"F","C")</f>
        <v>1.1111111111111112</v>
      </c>
      <c r="H46">
        <f>WEEKDAY(WEATHER14[[#This Row],[Date]])</f>
        <v>7</v>
      </c>
      <c r="I46" t="str">
        <f>IF(ISNUMBER(MATCH(WEATHER14[[#This Row],[Date]],$M$6:$M$9,0)),"HOLIDAY","")</f>
        <v/>
      </c>
    </row>
    <row r="47" spans="4:9" x14ac:dyDescent="0.25">
      <c r="D47" s="32">
        <v>45262</v>
      </c>
      <c r="E47" s="43">
        <v>0.20833333333333334</v>
      </c>
      <c r="F47" t="s">
        <v>204</v>
      </c>
      <c r="G47" s="44">
        <f>CONVERT(LEFT(WEATHER14[[#This Row],[TEMP °F]],FIND("F",WEATHER14[[#This Row],[TEMP °F]])-3),"F","C")</f>
        <v>1.1111111111111112</v>
      </c>
      <c r="H47">
        <f>WEEKDAY(WEATHER14[[#This Row],[Date]])</f>
        <v>7</v>
      </c>
      <c r="I47" t="str">
        <f>IF(ISNUMBER(MATCH(WEATHER14[[#This Row],[Date]],$M$6:$M$9,0)),"HOLIDAY","")</f>
        <v/>
      </c>
    </row>
    <row r="48" spans="4:9" x14ac:dyDescent="0.25">
      <c r="D48" s="32">
        <v>45262</v>
      </c>
      <c r="E48" s="43">
        <v>0.25</v>
      </c>
      <c r="F48" t="s">
        <v>203</v>
      </c>
      <c r="G48" s="44">
        <f>CONVERT(LEFT(WEATHER14[[#This Row],[TEMP °F]],FIND("F",WEATHER14[[#This Row],[TEMP °F]])-3),"F","C")</f>
        <v>2.2222222222222223</v>
      </c>
      <c r="H48">
        <f>WEEKDAY(WEATHER14[[#This Row],[Date]])</f>
        <v>7</v>
      </c>
      <c r="I48" t="str">
        <f>IF(ISNUMBER(MATCH(WEATHER14[[#This Row],[Date]],$M$6:$M$9,0)),"HOLIDAY","")</f>
        <v/>
      </c>
    </row>
    <row r="49" spans="4:9" x14ac:dyDescent="0.25">
      <c r="D49" s="32">
        <v>45262</v>
      </c>
      <c r="E49" s="43">
        <v>0.29166666666666669</v>
      </c>
      <c r="F49" t="s">
        <v>203</v>
      </c>
      <c r="G49" s="44">
        <f>CONVERT(LEFT(WEATHER14[[#This Row],[TEMP °F]],FIND("F",WEATHER14[[#This Row],[TEMP °F]])-3),"F","C")</f>
        <v>2.2222222222222223</v>
      </c>
      <c r="H49">
        <f>WEEKDAY(WEATHER14[[#This Row],[Date]])</f>
        <v>7</v>
      </c>
      <c r="I49" t="str">
        <f>IF(ISNUMBER(MATCH(WEATHER14[[#This Row],[Date]],$M$6:$M$9,0)),"HOLIDAY","")</f>
        <v/>
      </c>
    </row>
    <row r="50" spans="4:9" x14ac:dyDescent="0.25">
      <c r="D50" s="32">
        <v>45262</v>
      </c>
      <c r="E50" s="43">
        <v>0.33333333333333331</v>
      </c>
      <c r="F50" t="s">
        <v>203</v>
      </c>
      <c r="G50" s="44">
        <f>CONVERT(LEFT(WEATHER14[[#This Row],[TEMP °F]],FIND("F",WEATHER14[[#This Row],[TEMP °F]])-3),"F","C")</f>
        <v>2.2222222222222223</v>
      </c>
      <c r="H50">
        <f>WEEKDAY(WEATHER14[[#This Row],[Date]])</f>
        <v>7</v>
      </c>
      <c r="I50" t="str">
        <f>IF(ISNUMBER(MATCH(WEATHER14[[#This Row],[Date]],$M$6:$M$9,0)),"HOLIDAY","")</f>
        <v/>
      </c>
    </row>
    <row r="51" spans="4:9" x14ac:dyDescent="0.25">
      <c r="D51" s="32">
        <v>45262</v>
      </c>
      <c r="E51" s="43">
        <v>0.375</v>
      </c>
      <c r="F51" t="s">
        <v>203</v>
      </c>
      <c r="G51" s="44">
        <f>CONVERT(LEFT(WEATHER14[[#This Row],[TEMP °F]],FIND("F",WEATHER14[[#This Row],[TEMP °F]])-3),"F","C")</f>
        <v>2.2222222222222223</v>
      </c>
      <c r="H51">
        <f>WEEKDAY(WEATHER14[[#This Row],[Date]])</f>
        <v>7</v>
      </c>
      <c r="I51" t="str">
        <f>IF(ISNUMBER(MATCH(WEATHER14[[#This Row],[Date]],$M$6:$M$9,0)),"HOLIDAY","")</f>
        <v/>
      </c>
    </row>
    <row r="52" spans="4:9" x14ac:dyDescent="0.25">
      <c r="D52" s="32">
        <v>45262</v>
      </c>
      <c r="E52" s="43">
        <v>0.41666666666666669</v>
      </c>
      <c r="F52" t="s">
        <v>203</v>
      </c>
      <c r="G52" s="44">
        <f>CONVERT(LEFT(WEATHER14[[#This Row],[TEMP °F]],FIND("F",WEATHER14[[#This Row],[TEMP °F]])-3),"F","C")</f>
        <v>2.2222222222222223</v>
      </c>
      <c r="H52">
        <f>WEEKDAY(WEATHER14[[#This Row],[Date]])</f>
        <v>7</v>
      </c>
      <c r="I52" t="str">
        <f>IF(ISNUMBER(MATCH(WEATHER14[[#This Row],[Date]],$M$6:$M$9,0)),"HOLIDAY","")</f>
        <v/>
      </c>
    </row>
    <row r="53" spans="4:9" x14ac:dyDescent="0.25">
      <c r="D53" s="32">
        <v>45262</v>
      </c>
      <c r="E53" s="43">
        <v>0.45833333333333331</v>
      </c>
      <c r="F53" t="s">
        <v>203</v>
      </c>
      <c r="G53" s="44">
        <f>CONVERT(LEFT(WEATHER14[[#This Row],[TEMP °F]],FIND("F",WEATHER14[[#This Row],[TEMP °F]])-3),"F","C")</f>
        <v>2.2222222222222223</v>
      </c>
      <c r="H53">
        <f>WEEKDAY(WEATHER14[[#This Row],[Date]])</f>
        <v>7</v>
      </c>
      <c r="I53" t="str">
        <f>IF(ISNUMBER(MATCH(WEATHER14[[#This Row],[Date]],$M$6:$M$9,0)),"HOLIDAY","")</f>
        <v/>
      </c>
    </row>
    <row r="54" spans="4:9" x14ac:dyDescent="0.25">
      <c r="D54" s="32">
        <v>45262</v>
      </c>
      <c r="E54" s="43">
        <v>0.5</v>
      </c>
      <c r="F54" t="s">
        <v>202</v>
      </c>
      <c r="G54" s="44">
        <f>CONVERT(LEFT(WEATHER14[[#This Row],[TEMP °F]],FIND("F",WEATHER14[[#This Row],[TEMP °F]])-3),"F","C")</f>
        <v>2.7777777777777777</v>
      </c>
      <c r="H54">
        <f>WEEKDAY(WEATHER14[[#This Row],[Date]])</f>
        <v>7</v>
      </c>
      <c r="I54" t="str">
        <f>IF(ISNUMBER(MATCH(WEATHER14[[#This Row],[Date]],$M$6:$M$9,0)),"HOLIDAY","")</f>
        <v/>
      </c>
    </row>
    <row r="55" spans="4:9" x14ac:dyDescent="0.25">
      <c r="D55" s="32">
        <v>45262</v>
      </c>
      <c r="E55" s="43">
        <v>0.54166666666666663</v>
      </c>
      <c r="F55" t="s">
        <v>202</v>
      </c>
      <c r="G55" s="44">
        <f>CONVERT(LEFT(WEATHER14[[#This Row],[TEMP °F]],FIND("F",WEATHER14[[#This Row],[TEMP °F]])-3),"F","C")</f>
        <v>2.7777777777777777</v>
      </c>
      <c r="H55">
        <f>WEEKDAY(WEATHER14[[#This Row],[Date]])</f>
        <v>7</v>
      </c>
      <c r="I55" t="str">
        <f>IF(ISNUMBER(MATCH(WEATHER14[[#This Row],[Date]],$M$6:$M$9,0)),"HOLIDAY","")</f>
        <v/>
      </c>
    </row>
    <row r="56" spans="4:9" x14ac:dyDescent="0.25">
      <c r="D56" s="32">
        <v>45262</v>
      </c>
      <c r="E56" s="43">
        <v>0.58333333333333337</v>
      </c>
      <c r="F56" t="s">
        <v>202</v>
      </c>
      <c r="G56" s="44">
        <f>CONVERT(LEFT(WEATHER14[[#This Row],[TEMP °F]],FIND("F",WEATHER14[[#This Row],[TEMP °F]])-3),"F","C")</f>
        <v>2.7777777777777777</v>
      </c>
      <c r="H56">
        <f>WEEKDAY(WEATHER14[[#This Row],[Date]])</f>
        <v>7</v>
      </c>
      <c r="I56" t="str">
        <f>IF(ISNUMBER(MATCH(WEATHER14[[#This Row],[Date]],$M$6:$M$9,0)),"HOLIDAY","")</f>
        <v/>
      </c>
    </row>
    <row r="57" spans="4:9" x14ac:dyDescent="0.25">
      <c r="D57" s="32">
        <v>45262</v>
      </c>
      <c r="E57" s="43">
        <v>0.625</v>
      </c>
      <c r="F57" t="s">
        <v>202</v>
      </c>
      <c r="G57" s="44">
        <f>CONVERT(LEFT(WEATHER14[[#This Row],[TEMP °F]],FIND("F",WEATHER14[[#This Row],[TEMP °F]])-3),"F","C")</f>
        <v>2.7777777777777777</v>
      </c>
      <c r="H57">
        <f>WEEKDAY(WEATHER14[[#This Row],[Date]])</f>
        <v>7</v>
      </c>
      <c r="I57" t="str">
        <f>IF(ISNUMBER(MATCH(WEATHER14[[#This Row],[Date]],$M$6:$M$9,0)),"HOLIDAY","")</f>
        <v/>
      </c>
    </row>
    <row r="58" spans="4:9" x14ac:dyDescent="0.25">
      <c r="D58" s="32">
        <v>45262</v>
      </c>
      <c r="E58" s="43">
        <v>0.66666666666666663</v>
      </c>
      <c r="F58" t="s">
        <v>203</v>
      </c>
      <c r="G58" s="44">
        <f>CONVERT(LEFT(WEATHER14[[#This Row],[TEMP °F]],FIND("F",WEATHER14[[#This Row],[TEMP °F]])-3),"F","C")</f>
        <v>2.2222222222222223</v>
      </c>
      <c r="H58">
        <f>WEEKDAY(WEATHER14[[#This Row],[Date]])</f>
        <v>7</v>
      </c>
      <c r="I58" t="str">
        <f>IF(ISNUMBER(MATCH(WEATHER14[[#This Row],[Date]],$M$6:$M$9,0)),"HOLIDAY","")</f>
        <v/>
      </c>
    </row>
    <row r="59" spans="4:9" x14ac:dyDescent="0.25">
      <c r="D59" s="32">
        <v>45262</v>
      </c>
      <c r="E59" s="43">
        <v>0.70833333333333337</v>
      </c>
      <c r="F59" t="s">
        <v>203</v>
      </c>
      <c r="G59" s="44">
        <f>CONVERT(LEFT(WEATHER14[[#This Row],[TEMP °F]],FIND("F",WEATHER14[[#This Row],[TEMP °F]])-3),"F","C")</f>
        <v>2.2222222222222223</v>
      </c>
      <c r="H59">
        <f>WEEKDAY(WEATHER14[[#This Row],[Date]])</f>
        <v>7</v>
      </c>
      <c r="I59" t="str">
        <f>IF(ISNUMBER(MATCH(WEATHER14[[#This Row],[Date]],$M$6:$M$9,0)),"HOLIDAY","")</f>
        <v/>
      </c>
    </row>
    <row r="60" spans="4:9" x14ac:dyDescent="0.25">
      <c r="D60" s="32">
        <v>45262</v>
      </c>
      <c r="E60" s="43">
        <v>0.75</v>
      </c>
      <c r="F60" t="s">
        <v>203</v>
      </c>
      <c r="G60" s="44">
        <f>CONVERT(LEFT(WEATHER14[[#This Row],[TEMP °F]],FIND("F",WEATHER14[[#This Row],[TEMP °F]])-3),"F","C")</f>
        <v>2.2222222222222223</v>
      </c>
      <c r="H60">
        <f>WEEKDAY(WEATHER14[[#This Row],[Date]])</f>
        <v>7</v>
      </c>
      <c r="I60" t="str">
        <f>IF(ISNUMBER(MATCH(WEATHER14[[#This Row],[Date]],$M$6:$M$9,0)),"HOLIDAY","")</f>
        <v/>
      </c>
    </row>
    <row r="61" spans="4:9" x14ac:dyDescent="0.25">
      <c r="D61" s="32">
        <v>45262</v>
      </c>
      <c r="E61" s="43">
        <v>0.79166666666666663</v>
      </c>
      <c r="F61" t="s">
        <v>203</v>
      </c>
      <c r="G61" s="44">
        <f>CONVERT(LEFT(WEATHER14[[#This Row],[TEMP °F]],FIND("F",WEATHER14[[#This Row],[TEMP °F]])-3),"F","C")</f>
        <v>2.2222222222222223</v>
      </c>
      <c r="H61">
        <f>WEEKDAY(WEATHER14[[#This Row],[Date]])</f>
        <v>7</v>
      </c>
      <c r="I61" t="str">
        <f>IF(ISNUMBER(MATCH(WEATHER14[[#This Row],[Date]],$M$6:$M$9,0)),"HOLIDAY","")</f>
        <v/>
      </c>
    </row>
    <row r="62" spans="4:9" x14ac:dyDescent="0.25">
      <c r="D62" s="32">
        <v>45262</v>
      </c>
      <c r="E62" s="43">
        <v>0.83333333333333337</v>
      </c>
      <c r="F62" t="s">
        <v>203</v>
      </c>
      <c r="G62" s="44">
        <f>CONVERT(LEFT(WEATHER14[[#This Row],[TEMP °F]],FIND("F",WEATHER14[[#This Row],[TEMP °F]])-3),"F","C")</f>
        <v>2.2222222222222223</v>
      </c>
      <c r="H62">
        <f>WEEKDAY(WEATHER14[[#This Row],[Date]])</f>
        <v>7</v>
      </c>
      <c r="I62" t="str">
        <f>IF(ISNUMBER(MATCH(WEATHER14[[#This Row],[Date]],$M$6:$M$9,0)),"HOLIDAY","")</f>
        <v/>
      </c>
    </row>
    <row r="63" spans="4:9" x14ac:dyDescent="0.25">
      <c r="D63" s="32">
        <v>45262</v>
      </c>
      <c r="E63" s="43">
        <v>0.875</v>
      </c>
      <c r="F63" t="s">
        <v>203</v>
      </c>
      <c r="G63" s="44">
        <f>CONVERT(LEFT(WEATHER14[[#This Row],[TEMP °F]],FIND("F",WEATHER14[[#This Row],[TEMP °F]])-3),"F","C")</f>
        <v>2.2222222222222223</v>
      </c>
      <c r="H63">
        <f>WEEKDAY(WEATHER14[[#This Row],[Date]])</f>
        <v>7</v>
      </c>
      <c r="I63" t="str">
        <f>IF(ISNUMBER(MATCH(WEATHER14[[#This Row],[Date]],$M$6:$M$9,0)),"HOLIDAY","")</f>
        <v/>
      </c>
    </row>
    <row r="64" spans="4:9" x14ac:dyDescent="0.25">
      <c r="D64" s="32">
        <v>45262</v>
      </c>
      <c r="E64" s="43">
        <v>0.91666666666666663</v>
      </c>
      <c r="F64" t="s">
        <v>203</v>
      </c>
      <c r="G64" s="44">
        <f>CONVERT(LEFT(WEATHER14[[#This Row],[TEMP °F]],FIND("F",WEATHER14[[#This Row],[TEMP °F]])-3),"F","C")</f>
        <v>2.2222222222222223</v>
      </c>
      <c r="H64">
        <f>WEEKDAY(WEATHER14[[#This Row],[Date]])</f>
        <v>7</v>
      </c>
      <c r="I64" t="str">
        <f>IF(ISNUMBER(MATCH(WEATHER14[[#This Row],[Date]],$M$6:$M$9,0)),"HOLIDAY","")</f>
        <v/>
      </c>
    </row>
    <row r="65" spans="4:9" x14ac:dyDescent="0.25">
      <c r="D65" s="32">
        <v>45262</v>
      </c>
      <c r="E65" s="43">
        <v>0.95833333333333337</v>
      </c>
      <c r="F65" t="s">
        <v>203</v>
      </c>
      <c r="G65" s="44">
        <f>CONVERT(LEFT(WEATHER14[[#This Row],[TEMP °F]],FIND("F",WEATHER14[[#This Row],[TEMP °F]])-3),"F","C")</f>
        <v>2.2222222222222223</v>
      </c>
      <c r="H65">
        <f>WEEKDAY(WEATHER14[[#This Row],[Date]])</f>
        <v>7</v>
      </c>
      <c r="I65" t="str">
        <f>IF(ISNUMBER(MATCH(WEATHER14[[#This Row],[Date]],$M$6:$M$9,0)),"HOLIDAY","")</f>
        <v/>
      </c>
    </row>
    <row r="66" spans="4:9" x14ac:dyDescent="0.25">
      <c r="D66" s="32">
        <v>45263</v>
      </c>
      <c r="E66" s="43">
        <v>0</v>
      </c>
      <c r="F66" t="s">
        <v>203</v>
      </c>
      <c r="G66" s="44">
        <f>CONVERT(LEFT(WEATHER14[[#This Row],[TEMP °F]],FIND("F",WEATHER14[[#This Row],[TEMP °F]])-3),"F","C")</f>
        <v>2.2222222222222223</v>
      </c>
      <c r="H66">
        <f>WEEKDAY(WEATHER14[[#This Row],[Date]])</f>
        <v>1</v>
      </c>
      <c r="I66" t="str">
        <f>IF(ISNUMBER(MATCH(WEATHER14[[#This Row],[Date]],$M$6:$M$9,0)),"HOLIDAY","")</f>
        <v/>
      </c>
    </row>
    <row r="67" spans="4:9" x14ac:dyDescent="0.25">
      <c r="D67" s="32">
        <v>45263</v>
      </c>
      <c r="E67" s="43">
        <v>4.1666666666666664E-2</v>
      </c>
      <c r="F67" t="s">
        <v>203</v>
      </c>
      <c r="G67" s="44">
        <f>CONVERT(LEFT(WEATHER14[[#This Row],[TEMP °F]],FIND("F",WEATHER14[[#This Row],[TEMP °F]])-3),"F","C")</f>
        <v>2.2222222222222223</v>
      </c>
      <c r="H67">
        <f>WEEKDAY(WEATHER14[[#This Row],[Date]])</f>
        <v>1</v>
      </c>
      <c r="I67" t="str">
        <f>IF(ISNUMBER(MATCH(WEATHER14[[#This Row],[Date]],$M$6:$M$9,0)),"HOLIDAY","")</f>
        <v/>
      </c>
    </row>
    <row r="68" spans="4:9" x14ac:dyDescent="0.25">
      <c r="D68" s="32">
        <v>45263</v>
      </c>
      <c r="E68" s="43">
        <v>8.3333333333333329E-2</v>
      </c>
      <c r="F68" t="s">
        <v>204</v>
      </c>
      <c r="G68" s="44">
        <f>CONVERT(LEFT(WEATHER14[[#This Row],[TEMP °F]],FIND("F",WEATHER14[[#This Row],[TEMP °F]])-3),"F","C")</f>
        <v>1.1111111111111112</v>
      </c>
      <c r="H68">
        <f>WEEKDAY(WEATHER14[[#This Row],[Date]])</f>
        <v>1</v>
      </c>
      <c r="I68" t="str">
        <f>IF(ISNUMBER(MATCH(WEATHER14[[#This Row],[Date]],$M$6:$M$9,0)),"HOLIDAY","")</f>
        <v/>
      </c>
    </row>
    <row r="69" spans="4:9" x14ac:dyDescent="0.25">
      <c r="D69" s="32">
        <v>45263</v>
      </c>
      <c r="E69" s="43">
        <v>0.125</v>
      </c>
      <c r="F69" t="s">
        <v>204</v>
      </c>
      <c r="G69" s="44">
        <f>CONVERT(LEFT(WEATHER14[[#This Row],[TEMP °F]],FIND("F",WEATHER14[[#This Row],[TEMP °F]])-3),"F","C")</f>
        <v>1.1111111111111112</v>
      </c>
      <c r="H69">
        <f>WEEKDAY(WEATHER14[[#This Row],[Date]])</f>
        <v>1</v>
      </c>
      <c r="I69" t="str">
        <f>IF(ISNUMBER(MATCH(WEATHER14[[#This Row],[Date]],$M$6:$M$9,0)),"HOLIDAY","")</f>
        <v/>
      </c>
    </row>
    <row r="70" spans="4:9" x14ac:dyDescent="0.25">
      <c r="D70" s="32">
        <v>45263</v>
      </c>
      <c r="E70" s="43">
        <v>0.16666666666666666</v>
      </c>
      <c r="F70" t="s">
        <v>204</v>
      </c>
      <c r="G70" s="44">
        <f>CONVERT(LEFT(WEATHER14[[#This Row],[TEMP °F]],FIND("F",WEATHER14[[#This Row],[TEMP °F]])-3),"F","C")</f>
        <v>1.1111111111111112</v>
      </c>
      <c r="H70">
        <f>WEEKDAY(WEATHER14[[#This Row],[Date]])</f>
        <v>1</v>
      </c>
      <c r="I70" t="str">
        <f>IF(ISNUMBER(MATCH(WEATHER14[[#This Row],[Date]],$M$6:$M$9,0)),"HOLIDAY","")</f>
        <v/>
      </c>
    </row>
    <row r="71" spans="4:9" x14ac:dyDescent="0.25">
      <c r="D71" s="32">
        <v>45263</v>
      </c>
      <c r="E71" s="43">
        <v>0.20833333333333334</v>
      </c>
      <c r="F71" t="s">
        <v>204</v>
      </c>
      <c r="G71" s="44">
        <f>CONVERT(LEFT(WEATHER14[[#This Row],[TEMP °F]],FIND("F",WEATHER14[[#This Row],[TEMP °F]])-3),"F","C")</f>
        <v>1.1111111111111112</v>
      </c>
      <c r="H71">
        <f>WEEKDAY(WEATHER14[[#This Row],[Date]])</f>
        <v>1</v>
      </c>
      <c r="I71" t="str">
        <f>IF(ISNUMBER(MATCH(WEATHER14[[#This Row],[Date]],$M$6:$M$9,0)),"HOLIDAY","")</f>
        <v/>
      </c>
    </row>
    <row r="72" spans="4:9" x14ac:dyDescent="0.25">
      <c r="D72" s="32">
        <v>45263</v>
      </c>
      <c r="E72" s="43">
        <v>0.25</v>
      </c>
      <c r="F72" t="s">
        <v>204</v>
      </c>
      <c r="G72" s="44">
        <f>CONVERT(LEFT(WEATHER14[[#This Row],[TEMP °F]],FIND("F",WEATHER14[[#This Row],[TEMP °F]])-3),"F","C")</f>
        <v>1.1111111111111112</v>
      </c>
      <c r="H72">
        <f>WEEKDAY(WEATHER14[[#This Row],[Date]])</f>
        <v>1</v>
      </c>
      <c r="I72" t="str">
        <f>IF(ISNUMBER(MATCH(WEATHER14[[#This Row],[Date]],$M$6:$M$9,0)),"HOLIDAY","")</f>
        <v/>
      </c>
    </row>
    <row r="73" spans="4:9" x14ac:dyDescent="0.25">
      <c r="D73" s="32">
        <v>45263</v>
      </c>
      <c r="E73" s="43">
        <v>0.29166666666666669</v>
      </c>
      <c r="F73" t="s">
        <v>204</v>
      </c>
      <c r="G73" s="44">
        <f>CONVERT(LEFT(WEATHER14[[#This Row],[TEMP °F]],FIND("F",WEATHER14[[#This Row],[TEMP °F]])-3),"F","C")</f>
        <v>1.1111111111111112</v>
      </c>
      <c r="H73">
        <f>WEEKDAY(WEATHER14[[#This Row],[Date]])</f>
        <v>1</v>
      </c>
      <c r="I73" t="str">
        <f>IF(ISNUMBER(MATCH(WEATHER14[[#This Row],[Date]],$M$6:$M$9,0)),"HOLIDAY","")</f>
        <v/>
      </c>
    </row>
    <row r="74" spans="4:9" x14ac:dyDescent="0.25">
      <c r="D74" s="32">
        <v>45263</v>
      </c>
      <c r="E74" s="43">
        <v>0.33333333333333331</v>
      </c>
      <c r="F74" t="s">
        <v>204</v>
      </c>
      <c r="G74" s="44">
        <f>CONVERT(LEFT(WEATHER14[[#This Row],[TEMP °F]],FIND("F",WEATHER14[[#This Row],[TEMP °F]])-3),"F","C")</f>
        <v>1.1111111111111112</v>
      </c>
      <c r="H74">
        <f>WEEKDAY(WEATHER14[[#This Row],[Date]])</f>
        <v>1</v>
      </c>
      <c r="I74" t="str">
        <f>IF(ISNUMBER(MATCH(WEATHER14[[#This Row],[Date]],$M$6:$M$9,0)),"HOLIDAY","")</f>
        <v/>
      </c>
    </row>
    <row r="75" spans="4:9" x14ac:dyDescent="0.25">
      <c r="D75" s="32">
        <v>45263</v>
      </c>
      <c r="E75" s="43">
        <v>0.375</v>
      </c>
      <c r="F75" t="s">
        <v>204</v>
      </c>
      <c r="G75" s="44">
        <f>CONVERT(LEFT(WEATHER14[[#This Row],[TEMP °F]],FIND("F",WEATHER14[[#This Row],[TEMP °F]])-3),"F","C")</f>
        <v>1.1111111111111112</v>
      </c>
      <c r="H75">
        <f>WEEKDAY(WEATHER14[[#This Row],[Date]])</f>
        <v>1</v>
      </c>
      <c r="I75" t="str">
        <f>IF(ISNUMBER(MATCH(WEATHER14[[#This Row],[Date]],$M$6:$M$9,0)),"HOLIDAY","")</f>
        <v/>
      </c>
    </row>
    <row r="76" spans="4:9" x14ac:dyDescent="0.25">
      <c r="D76" s="32">
        <v>45263</v>
      </c>
      <c r="E76" s="43">
        <v>0.41666666666666669</v>
      </c>
      <c r="F76" t="s">
        <v>203</v>
      </c>
      <c r="G76" s="44">
        <f>CONVERT(LEFT(WEATHER14[[#This Row],[TEMP °F]],FIND("F",WEATHER14[[#This Row],[TEMP °F]])-3),"F","C")</f>
        <v>2.2222222222222223</v>
      </c>
      <c r="H76">
        <f>WEEKDAY(WEATHER14[[#This Row],[Date]])</f>
        <v>1</v>
      </c>
      <c r="I76" t="str">
        <f>IF(ISNUMBER(MATCH(WEATHER14[[#This Row],[Date]],$M$6:$M$9,0)),"HOLIDAY","")</f>
        <v/>
      </c>
    </row>
    <row r="77" spans="4:9" x14ac:dyDescent="0.25">
      <c r="D77" s="32">
        <v>45263</v>
      </c>
      <c r="E77" s="43">
        <v>0.45833333333333331</v>
      </c>
      <c r="F77" t="s">
        <v>203</v>
      </c>
      <c r="G77" s="44">
        <f>CONVERT(LEFT(WEATHER14[[#This Row],[TEMP °F]],FIND("F",WEATHER14[[#This Row],[TEMP °F]])-3),"F","C")</f>
        <v>2.2222222222222223</v>
      </c>
      <c r="H77">
        <f>WEEKDAY(WEATHER14[[#This Row],[Date]])</f>
        <v>1</v>
      </c>
      <c r="I77" t="str">
        <f>IF(ISNUMBER(MATCH(WEATHER14[[#This Row],[Date]],$M$6:$M$9,0)),"HOLIDAY","")</f>
        <v/>
      </c>
    </row>
    <row r="78" spans="4:9" x14ac:dyDescent="0.25">
      <c r="D78" s="32">
        <v>45263</v>
      </c>
      <c r="E78" s="43">
        <v>0.5</v>
      </c>
      <c r="F78" t="s">
        <v>203</v>
      </c>
      <c r="G78" s="44">
        <f>CONVERT(LEFT(WEATHER14[[#This Row],[TEMP °F]],FIND("F",WEATHER14[[#This Row],[TEMP °F]])-3),"F","C")</f>
        <v>2.2222222222222223</v>
      </c>
      <c r="H78">
        <f>WEEKDAY(WEATHER14[[#This Row],[Date]])</f>
        <v>1</v>
      </c>
      <c r="I78" t="str">
        <f>IF(ISNUMBER(MATCH(WEATHER14[[#This Row],[Date]],$M$6:$M$9,0)),"HOLIDAY","")</f>
        <v/>
      </c>
    </row>
    <row r="79" spans="4:9" x14ac:dyDescent="0.25">
      <c r="D79" s="32">
        <v>45263</v>
      </c>
      <c r="E79" s="43">
        <v>0.54166666666666663</v>
      </c>
      <c r="F79" t="s">
        <v>203</v>
      </c>
      <c r="G79" s="44">
        <f>CONVERT(LEFT(WEATHER14[[#This Row],[TEMP °F]],FIND("F",WEATHER14[[#This Row],[TEMP °F]])-3),"F","C")</f>
        <v>2.2222222222222223</v>
      </c>
      <c r="H79">
        <f>WEEKDAY(WEATHER14[[#This Row],[Date]])</f>
        <v>1</v>
      </c>
      <c r="I79" t="str">
        <f>IF(ISNUMBER(MATCH(WEATHER14[[#This Row],[Date]],$M$6:$M$9,0)),"HOLIDAY","")</f>
        <v/>
      </c>
    </row>
    <row r="80" spans="4:9" x14ac:dyDescent="0.25">
      <c r="D80" s="32">
        <v>45263</v>
      </c>
      <c r="E80" s="43">
        <v>0.58333333333333337</v>
      </c>
      <c r="F80" t="s">
        <v>203</v>
      </c>
      <c r="G80" s="44">
        <f>CONVERT(LEFT(WEATHER14[[#This Row],[TEMP °F]],FIND("F",WEATHER14[[#This Row],[TEMP °F]])-3),"F","C")</f>
        <v>2.2222222222222223</v>
      </c>
      <c r="H80">
        <f>WEEKDAY(WEATHER14[[#This Row],[Date]])</f>
        <v>1</v>
      </c>
      <c r="I80" t="str">
        <f>IF(ISNUMBER(MATCH(WEATHER14[[#This Row],[Date]],$M$6:$M$9,0)),"HOLIDAY","")</f>
        <v/>
      </c>
    </row>
    <row r="81" spans="4:9" x14ac:dyDescent="0.25">
      <c r="D81" s="32">
        <v>45263</v>
      </c>
      <c r="E81" s="43">
        <v>0.625</v>
      </c>
      <c r="F81" t="s">
        <v>202</v>
      </c>
      <c r="G81" s="44">
        <f>CONVERT(LEFT(WEATHER14[[#This Row],[TEMP °F]],FIND("F",WEATHER14[[#This Row],[TEMP °F]])-3),"F","C")</f>
        <v>2.7777777777777777</v>
      </c>
      <c r="H81">
        <f>WEEKDAY(WEATHER14[[#This Row],[Date]])</f>
        <v>1</v>
      </c>
      <c r="I81" t="str">
        <f>IF(ISNUMBER(MATCH(WEATHER14[[#This Row],[Date]],$M$6:$M$9,0)),"HOLIDAY","")</f>
        <v/>
      </c>
    </row>
    <row r="82" spans="4:9" x14ac:dyDescent="0.25">
      <c r="D82" s="32">
        <v>45263</v>
      </c>
      <c r="E82" s="43">
        <v>0.66666666666666663</v>
      </c>
      <c r="F82" t="s">
        <v>202</v>
      </c>
      <c r="G82" s="44">
        <f>CONVERT(LEFT(WEATHER14[[#This Row],[TEMP °F]],FIND("F",WEATHER14[[#This Row],[TEMP °F]])-3),"F","C")</f>
        <v>2.7777777777777777</v>
      </c>
      <c r="H82">
        <f>WEEKDAY(WEATHER14[[#This Row],[Date]])</f>
        <v>1</v>
      </c>
      <c r="I82" t="str">
        <f>IF(ISNUMBER(MATCH(WEATHER14[[#This Row],[Date]],$M$6:$M$9,0)),"HOLIDAY","")</f>
        <v/>
      </c>
    </row>
    <row r="83" spans="4:9" x14ac:dyDescent="0.25">
      <c r="D83" s="32">
        <v>45263</v>
      </c>
      <c r="E83" s="43">
        <v>0.70833333333333337</v>
      </c>
      <c r="F83" t="s">
        <v>202</v>
      </c>
      <c r="G83" s="44">
        <f>CONVERT(LEFT(WEATHER14[[#This Row],[TEMP °F]],FIND("F",WEATHER14[[#This Row],[TEMP °F]])-3),"F","C")</f>
        <v>2.7777777777777777</v>
      </c>
      <c r="H83">
        <f>WEEKDAY(WEATHER14[[#This Row],[Date]])</f>
        <v>1</v>
      </c>
      <c r="I83" t="str">
        <f>IF(ISNUMBER(MATCH(WEATHER14[[#This Row],[Date]],$M$6:$M$9,0)),"HOLIDAY","")</f>
        <v/>
      </c>
    </row>
    <row r="84" spans="4:9" x14ac:dyDescent="0.25">
      <c r="D84" s="32">
        <v>45263</v>
      </c>
      <c r="E84" s="43">
        <v>0.75</v>
      </c>
      <c r="F84" t="s">
        <v>203</v>
      </c>
      <c r="G84" s="44">
        <f>CONVERT(LEFT(WEATHER14[[#This Row],[TEMP °F]],FIND("F",WEATHER14[[#This Row],[TEMP °F]])-3),"F","C")</f>
        <v>2.2222222222222223</v>
      </c>
      <c r="H84">
        <f>WEEKDAY(WEATHER14[[#This Row],[Date]])</f>
        <v>1</v>
      </c>
      <c r="I84" t="str">
        <f>IF(ISNUMBER(MATCH(WEATHER14[[#This Row],[Date]],$M$6:$M$9,0)),"HOLIDAY","")</f>
        <v/>
      </c>
    </row>
    <row r="85" spans="4:9" x14ac:dyDescent="0.25">
      <c r="D85" s="32">
        <v>45263</v>
      </c>
      <c r="E85" s="43">
        <v>0.79166666666666663</v>
      </c>
      <c r="F85" t="s">
        <v>203</v>
      </c>
      <c r="G85" s="44">
        <f>CONVERT(LEFT(WEATHER14[[#This Row],[TEMP °F]],FIND("F",WEATHER14[[#This Row],[TEMP °F]])-3),"F","C")</f>
        <v>2.2222222222222223</v>
      </c>
      <c r="H85">
        <f>WEEKDAY(WEATHER14[[#This Row],[Date]])</f>
        <v>1</v>
      </c>
      <c r="I85" t="str">
        <f>IF(ISNUMBER(MATCH(WEATHER14[[#This Row],[Date]],$M$6:$M$9,0)),"HOLIDAY","")</f>
        <v/>
      </c>
    </row>
    <row r="86" spans="4:9" x14ac:dyDescent="0.25">
      <c r="D86" s="32">
        <v>45263</v>
      </c>
      <c r="E86" s="43">
        <v>0.83333333333333337</v>
      </c>
      <c r="F86" t="s">
        <v>203</v>
      </c>
      <c r="G86" s="44">
        <f>CONVERT(LEFT(WEATHER14[[#This Row],[TEMP °F]],FIND("F",WEATHER14[[#This Row],[TEMP °F]])-3),"F","C")</f>
        <v>2.2222222222222223</v>
      </c>
      <c r="H86">
        <f>WEEKDAY(WEATHER14[[#This Row],[Date]])</f>
        <v>1</v>
      </c>
      <c r="I86" t="str">
        <f>IF(ISNUMBER(MATCH(WEATHER14[[#This Row],[Date]],$M$6:$M$9,0)),"HOLIDAY","")</f>
        <v/>
      </c>
    </row>
    <row r="87" spans="4:9" x14ac:dyDescent="0.25">
      <c r="D87" s="32">
        <v>45263</v>
      </c>
      <c r="E87" s="43">
        <v>0.875</v>
      </c>
      <c r="F87" t="s">
        <v>204</v>
      </c>
      <c r="G87" s="44">
        <f>CONVERT(LEFT(WEATHER14[[#This Row],[TEMP °F]],FIND("F",WEATHER14[[#This Row],[TEMP °F]])-3),"F","C")</f>
        <v>1.1111111111111112</v>
      </c>
      <c r="H87">
        <f>WEEKDAY(WEATHER14[[#This Row],[Date]])</f>
        <v>1</v>
      </c>
      <c r="I87" t="str">
        <f>IF(ISNUMBER(MATCH(WEATHER14[[#This Row],[Date]],$M$6:$M$9,0)),"HOLIDAY","")</f>
        <v/>
      </c>
    </row>
    <row r="88" spans="4:9" x14ac:dyDescent="0.25">
      <c r="D88" s="32">
        <v>45263</v>
      </c>
      <c r="E88" s="43">
        <v>0.91666666666666663</v>
      </c>
      <c r="F88" t="s">
        <v>203</v>
      </c>
      <c r="G88" s="44">
        <f>CONVERT(LEFT(WEATHER14[[#This Row],[TEMP °F]],FIND("F",WEATHER14[[#This Row],[TEMP °F]])-3),"F","C")</f>
        <v>2.2222222222222223</v>
      </c>
      <c r="H88">
        <f>WEEKDAY(WEATHER14[[#This Row],[Date]])</f>
        <v>1</v>
      </c>
      <c r="I88" t="str">
        <f>IF(ISNUMBER(MATCH(WEATHER14[[#This Row],[Date]],$M$6:$M$9,0)),"HOLIDAY","")</f>
        <v/>
      </c>
    </row>
    <row r="89" spans="4:9" x14ac:dyDescent="0.25">
      <c r="D89" s="32">
        <v>45263</v>
      </c>
      <c r="E89" s="43">
        <v>0.95833333333333337</v>
      </c>
      <c r="F89" t="s">
        <v>203</v>
      </c>
      <c r="G89" s="44">
        <f>CONVERT(LEFT(WEATHER14[[#This Row],[TEMP °F]],FIND("F",WEATHER14[[#This Row],[TEMP °F]])-3),"F","C")</f>
        <v>2.2222222222222223</v>
      </c>
      <c r="H89">
        <f>WEEKDAY(WEATHER14[[#This Row],[Date]])</f>
        <v>1</v>
      </c>
      <c r="I89" t="str">
        <f>IF(ISNUMBER(MATCH(WEATHER14[[#This Row],[Date]],$M$6:$M$9,0)),"HOLIDAY","")</f>
        <v/>
      </c>
    </row>
    <row r="90" spans="4:9" x14ac:dyDescent="0.25">
      <c r="D90" s="32">
        <v>45264</v>
      </c>
      <c r="E90" s="43">
        <v>0</v>
      </c>
      <c r="F90" t="s">
        <v>202</v>
      </c>
      <c r="G90" s="44">
        <f>CONVERT(LEFT(WEATHER14[[#This Row],[TEMP °F]],FIND("F",WEATHER14[[#This Row],[TEMP °F]])-3),"F","C")</f>
        <v>2.7777777777777777</v>
      </c>
      <c r="H90">
        <f>WEEKDAY(WEATHER14[[#This Row],[Date]])</f>
        <v>2</v>
      </c>
      <c r="I90" t="str">
        <f>IF(ISNUMBER(MATCH(WEATHER14[[#This Row],[Date]],$M$6:$M$9,0)),"HOLIDAY","")</f>
        <v/>
      </c>
    </row>
    <row r="91" spans="4:9" x14ac:dyDescent="0.25">
      <c r="D91" s="32">
        <v>45264</v>
      </c>
      <c r="E91" s="43">
        <v>4.1666666666666664E-2</v>
      </c>
      <c r="F91" t="s">
        <v>202</v>
      </c>
      <c r="G91" s="44">
        <f>CONVERT(LEFT(WEATHER14[[#This Row],[TEMP °F]],FIND("F",WEATHER14[[#This Row],[TEMP °F]])-3),"F","C")</f>
        <v>2.7777777777777777</v>
      </c>
      <c r="H91">
        <f>WEEKDAY(WEATHER14[[#This Row],[Date]])</f>
        <v>2</v>
      </c>
      <c r="I91" t="str">
        <f>IF(ISNUMBER(MATCH(WEATHER14[[#This Row],[Date]],$M$6:$M$9,0)),"HOLIDAY","")</f>
        <v/>
      </c>
    </row>
    <row r="92" spans="4:9" x14ac:dyDescent="0.25">
      <c r="D92" s="32">
        <v>45264</v>
      </c>
      <c r="E92" s="43">
        <v>8.3333333333333329E-2</v>
      </c>
      <c r="F92" t="s">
        <v>203</v>
      </c>
      <c r="G92" s="44">
        <f>CONVERT(LEFT(WEATHER14[[#This Row],[TEMP °F]],FIND("F",WEATHER14[[#This Row],[TEMP °F]])-3),"F","C")</f>
        <v>2.2222222222222223</v>
      </c>
      <c r="H92">
        <f>WEEKDAY(WEATHER14[[#This Row],[Date]])</f>
        <v>2</v>
      </c>
      <c r="I92" t="str">
        <f>IF(ISNUMBER(MATCH(WEATHER14[[#This Row],[Date]],$M$6:$M$9,0)),"HOLIDAY","")</f>
        <v/>
      </c>
    </row>
    <row r="93" spans="4:9" x14ac:dyDescent="0.25">
      <c r="D93" s="32">
        <v>45264</v>
      </c>
      <c r="E93" s="43">
        <v>0.125</v>
      </c>
      <c r="F93" t="s">
        <v>203</v>
      </c>
      <c r="G93" s="44">
        <f>CONVERT(LEFT(WEATHER14[[#This Row],[TEMP °F]],FIND("F",WEATHER14[[#This Row],[TEMP °F]])-3),"F","C")</f>
        <v>2.2222222222222223</v>
      </c>
      <c r="H93">
        <f>WEEKDAY(WEATHER14[[#This Row],[Date]])</f>
        <v>2</v>
      </c>
      <c r="I93" t="str">
        <f>IF(ISNUMBER(MATCH(WEATHER14[[#This Row],[Date]],$M$6:$M$9,0)),"HOLIDAY","")</f>
        <v/>
      </c>
    </row>
    <row r="94" spans="4:9" x14ac:dyDescent="0.25">
      <c r="D94" s="32">
        <v>45264</v>
      </c>
      <c r="E94" s="43">
        <v>0.16666666666666666</v>
      </c>
      <c r="F94" t="s">
        <v>203</v>
      </c>
      <c r="G94" s="44">
        <f>CONVERT(LEFT(WEATHER14[[#This Row],[TEMP °F]],FIND("F",WEATHER14[[#This Row],[TEMP °F]])-3),"F","C")</f>
        <v>2.2222222222222223</v>
      </c>
      <c r="H94">
        <f>WEEKDAY(WEATHER14[[#This Row],[Date]])</f>
        <v>2</v>
      </c>
      <c r="I94" t="str">
        <f>IF(ISNUMBER(MATCH(WEATHER14[[#This Row],[Date]],$M$6:$M$9,0)),"HOLIDAY","")</f>
        <v/>
      </c>
    </row>
    <row r="95" spans="4:9" x14ac:dyDescent="0.25">
      <c r="D95" s="32">
        <v>45264</v>
      </c>
      <c r="E95" s="43">
        <v>0.20833333333333334</v>
      </c>
      <c r="F95" t="s">
        <v>203</v>
      </c>
      <c r="G95" s="44">
        <f>CONVERT(LEFT(WEATHER14[[#This Row],[TEMP °F]],FIND("F",WEATHER14[[#This Row],[TEMP °F]])-3),"F","C")</f>
        <v>2.2222222222222223</v>
      </c>
      <c r="H95">
        <f>WEEKDAY(WEATHER14[[#This Row],[Date]])</f>
        <v>2</v>
      </c>
      <c r="I95" t="str">
        <f>IF(ISNUMBER(MATCH(WEATHER14[[#This Row],[Date]],$M$6:$M$9,0)),"HOLIDAY","")</f>
        <v/>
      </c>
    </row>
    <row r="96" spans="4:9" x14ac:dyDescent="0.25">
      <c r="D96" s="32">
        <v>45264</v>
      </c>
      <c r="E96" s="43">
        <v>0.25</v>
      </c>
      <c r="F96" t="s">
        <v>203</v>
      </c>
      <c r="G96" s="44">
        <f>CONVERT(LEFT(WEATHER14[[#This Row],[TEMP °F]],FIND("F",WEATHER14[[#This Row],[TEMP °F]])-3),"F","C")</f>
        <v>2.2222222222222223</v>
      </c>
      <c r="H96">
        <f>WEEKDAY(WEATHER14[[#This Row],[Date]])</f>
        <v>2</v>
      </c>
      <c r="I96" t="str">
        <f>IF(ISNUMBER(MATCH(WEATHER14[[#This Row],[Date]],$M$6:$M$9,0)),"HOLIDAY","")</f>
        <v/>
      </c>
    </row>
    <row r="97" spans="4:9" x14ac:dyDescent="0.25">
      <c r="D97" s="32">
        <v>45264</v>
      </c>
      <c r="E97" s="43">
        <v>0.29166666666666669</v>
      </c>
      <c r="F97" t="s">
        <v>204</v>
      </c>
      <c r="G97" s="44">
        <f>CONVERT(LEFT(WEATHER14[[#This Row],[TEMP °F]],FIND("F",WEATHER14[[#This Row],[TEMP °F]])-3),"F","C")</f>
        <v>1.1111111111111112</v>
      </c>
      <c r="H97">
        <f>WEEKDAY(WEATHER14[[#This Row],[Date]])</f>
        <v>2</v>
      </c>
      <c r="I97" t="str">
        <f>IF(ISNUMBER(MATCH(WEATHER14[[#This Row],[Date]],$M$6:$M$9,0)),"HOLIDAY","")</f>
        <v/>
      </c>
    </row>
    <row r="98" spans="4:9" x14ac:dyDescent="0.25">
      <c r="D98" s="32">
        <v>45264</v>
      </c>
      <c r="E98" s="43">
        <v>0.33333333333333331</v>
      </c>
      <c r="F98" t="s">
        <v>204</v>
      </c>
      <c r="G98" s="44">
        <f>CONVERT(LEFT(WEATHER14[[#This Row],[TEMP °F]],FIND("F",WEATHER14[[#This Row],[TEMP °F]])-3),"F","C")</f>
        <v>1.1111111111111112</v>
      </c>
      <c r="H98">
        <f>WEEKDAY(WEATHER14[[#This Row],[Date]])</f>
        <v>2</v>
      </c>
      <c r="I98" t="str">
        <f>IF(ISNUMBER(MATCH(WEATHER14[[#This Row],[Date]],$M$6:$M$9,0)),"HOLIDAY","")</f>
        <v/>
      </c>
    </row>
    <row r="99" spans="4:9" x14ac:dyDescent="0.25">
      <c r="D99" s="32">
        <v>45264</v>
      </c>
      <c r="E99" s="43">
        <v>0.375</v>
      </c>
      <c r="F99" t="s">
        <v>204</v>
      </c>
      <c r="G99" s="44">
        <f>CONVERT(LEFT(WEATHER14[[#This Row],[TEMP °F]],FIND("F",WEATHER14[[#This Row],[TEMP °F]])-3),"F","C")</f>
        <v>1.1111111111111112</v>
      </c>
      <c r="H99">
        <f>WEEKDAY(WEATHER14[[#This Row],[Date]])</f>
        <v>2</v>
      </c>
      <c r="I99" t="str">
        <f>IF(ISNUMBER(MATCH(WEATHER14[[#This Row],[Date]],$M$6:$M$9,0)),"HOLIDAY","")</f>
        <v/>
      </c>
    </row>
    <row r="100" spans="4:9" x14ac:dyDescent="0.25">
      <c r="D100" s="32">
        <v>45264</v>
      </c>
      <c r="E100" s="43">
        <v>0.41666666666666669</v>
      </c>
      <c r="F100" t="s">
        <v>204</v>
      </c>
      <c r="G100" s="44">
        <f>CONVERT(LEFT(WEATHER14[[#This Row],[TEMP °F]],FIND("F",WEATHER14[[#This Row],[TEMP °F]])-3),"F","C")</f>
        <v>1.1111111111111112</v>
      </c>
      <c r="H100">
        <f>WEEKDAY(WEATHER14[[#This Row],[Date]])</f>
        <v>2</v>
      </c>
      <c r="I100" t="str">
        <f>IF(ISNUMBER(MATCH(WEATHER14[[#This Row],[Date]],$M$6:$M$9,0)),"HOLIDAY","")</f>
        <v/>
      </c>
    </row>
    <row r="101" spans="4:9" x14ac:dyDescent="0.25">
      <c r="D101" s="32">
        <v>45264</v>
      </c>
      <c r="E101" s="43">
        <v>0.45833333333333331</v>
      </c>
      <c r="F101" t="s">
        <v>203</v>
      </c>
      <c r="G101" s="44">
        <f>CONVERT(LEFT(WEATHER14[[#This Row],[TEMP °F]],FIND("F",WEATHER14[[#This Row],[TEMP °F]])-3),"F","C")</f>
        <v>2.2222222222222223</v>
      </c>
      <c r="H101">
        <f>WEEKDAY(WEATHER14[[#This Row],[Date]])</f>
        <v>2</v>
      </c>
      <c r="I101" t="str">
        <f>IF(ISNUMBER(MATCH(WEATHER14[[#This Row],[Date]],$M$6:$M$9,0)),"HOLIDAY","")</f>
        <v/>
      </c>
    </row>
    <row r="102" spans="4:9" x14ac:dyDescent="0.25">
      <c r="D102" s="32">
        <v>45264</v>
      </c>
      <c r="E102" s="43">
        <v>0.5</v>
      </c>
      <c r="F102" t="s">
        <v>203</v>
      </c>
      <c r="G102" s="44">
        <f>CONVERT(LEFT(WEATHER14[[#This Row],[TEMP °F]],FIND("F",WEATHER14[[#This Row],[TEMP °F]])-3),"F","C")</f>
        <v>2.2222222222222223</v>
      </c>
      <c r="H102">
        <f>WEEKDAY(WEATHER14[[#This Row],[Date]])</f>
        <v>2</v>
      </c>
      <c r="I102" t="str">
        <f>IF(ISNUMBER(MATCH(WEATHER14[[#This Row],[Date]],$M$6:$M$9,0)),"HOLIDAY","")</f>
        <v/>
      </c>
    </row>
    <row r="103" spans="4:9" x14ac:dyDescent="0.25">
      <c r="D103" s="32">
        <v>45264</v>
      </c>
      <c r="E103" s="43">
        <v>0.54166666666666663</v>
      </c>
      <c r="F103" t="s">
        <v>202</v>
      </c>
      <c r="G103" s="44">
        <f>CONVERT(LEFT(WEATHER14[[#This Row],[TEMP °F]],FIND("F",WEATHER14[[#This Row],[TEMP °F]])-3),"F","C")</f>
        <v>2.7777777777777777</v>
      </c>
      <c r="H103">
        <f>WEEKDAY(WEATHER14[[#This Row],[Date]])</f>
        <v>2</v>
      </c>
      <c r="I103" t="str">
        <f>IF(ISNUMBER(MATCH(WEATHER14[[#This Row],[Date]],$M$6:$M$9,0)),"HOLIDAY","")</f>
        <v/>
      </c>
    </row>
    <row r="104" spans="4:9" x14ac:dyDescent="0.25">
      <c r="D104" s="32">
        <v>45264</v>
      </c>
      <c r="E104" s="43">
        <v>0.58333333333333337</v>
      </c>
      <c r="F104" t="s">
        <v>202</v>
      </c>
      <c r="G104" s="44">
        <f>CONVERT(LEFT(WEATHER14[[#This Row],[TEMP °F]],FIND("F",WEATHER14[[#This Row],[TEMP °F]])-3),"F","C")</f>
        <v>2.7777777777777777</v>
      </c>
      <c r="H104">
        <f>WEEKDAY(WEATHER14[[#This Row],[Date]])</f>
        <v>2</v>
      </c>
      <c r="I104" t="str">
        <f>IF(ISNUMBER(MATCH(WEATHER14[[#This Row],[Date]],$M$6:$M$9,0)),"HOLIDAY","")</f>
        <v/>
      </c>
    </row>
    <row r="105" spans="4:9" x14ac:dyDescent="0.25">
      <c r="D105" s="32">
        <v>45264</v>
      </c>
      <c r="E105" s="43">
        <v>0.625</v>
      </c>
      <c r="F105" t="s">
        <v>203</v>
      </c>
      <c r="G105" s="44">
        <f>CONVERT(LEFT(WEATHER14[[#This Row],[TEMP °F]],FIND("F",WEATHER14[[#This Row],[TEMP °F]])-3),"F","C")</f>
        <v>2.2222222222222223</v>
      </c>
      <c r="H105">
        <f>WEEKDAY(WEATHER14[[#This Row],[Date]])</f>
        <v>2</v>
      </c>
      <c r="I105" t="str">
        <f>IF(ISNUMBER(MATCH(WEATHER14[[#This Row],[Date]],$M$6:$M$9,0)),"HOLIDAY","")</f>
        <v/>
      </c>
    </row>
    <row r="106" spans="4:9" x14ac:dyDescent="0.25">
      <c r="D106" s="32">
        <v>45264</v>
      </c>
      <c r="E106" s="43">
        <v>0.66666666666666663</v>
      </c>
      <c r="F106" t="s">
        <v>203</v>
      </c>
      <c r="G106" s="44">
        <f>CONVERT(LEFT(WEATHER14[[#This Row],[TEMP °F]],FIND("F",WEATHER14[[#This Row],[TEMP °F]])-3),"F","C")</f>
        <v>2.2222222222222223</v>
      </c>
      <c r="H106">
        <f>WEEKDAY(WEATHER14[[#This Row],[Date]])</f>
        <v>2</v>
      </c>
      <c r="I106" t="str">
        <f>IF(ISNUMBER(MATCH(WEATHER14[[#This Row],[Date]],$M$6:$M$9,0)),"HOLIDAY","")</f>
        <v/>
      </c>
    </row>
    <row r="107" spans="4:9" x14ac:dyDescent="0.25">
      <c r="D107" s="32">
        <v>45264</v>
      </c>
      <c r="E107" s="43">
        <v>0.70833333333333337</v>
      </c>
      <c r="F107" t="s">
        <v>203</v>
      </c>
      <c r="G107" s="44">
        <f>CONVERT(LEFT(WEATHER14[[#This Row],[TEMP °F]],FIND("F",WEATHER14[[#This Row],[TEMP °F]])-3),"F","C")</f>
        <v>2.2222222222222223</v>
      </c>
      <c r="H107">
        <f>WEEKDAY(WEATHER14[[#This Row],[Date]])</f>
        <v>2</v>
      </c>
      <c r="I107" t="str">
        <f>IF(ISNUMBER(MATCH(WEATHER14[[#This Row],[Date]],$M$6:$M$9,0)),"HOLIDAY","")</f>
        <v/>
      </c>
    </row>
    <row r="108" spans="4:9" x14ac:dyDescent="0.25">
      <c r="D108" s="32">
        <v>45264</v>
      </c>
      <c r="E108" s="43">
        <v>0.75</v>
      </c>
      <c r="F108" t="s">
        <v>203</v>
      </c>
      <c r="G108" s="44">
        <f>CONVERT(LEFT(WEATHER14[[#This Row],[TEMP °F]],FIND("F",WEATHER14[[#This Row],[TEMP °F]])-3),"F","C")</f>
        <v>2.2222222222222223</v>
      </c>
      <c r="H108">
        <f>WEEKDAY(WEATHER14[[#This Row],[Date]])</f>
        <v>2</v>
      </c>
      <c r="I108" t="str">
        <f>IF(ISNUMBER(MATCH(WEATHER14[[#This Row],[Date]],$M$6:$M$9,0)),"HOLIDAY","")</f>
        <v/>
      </c>
    </row>
    <row r="109" spans="4:9" x14ac:dyDescent="0.25">
      <c r="D109" s="32">
        <v>45264</v>
      </c>
      <c r="E109" s="43">
        <v>0.79166666666666663</v>
      </c>
      <c r="F109" t="s">
        <v>203</v>
      </c>
      <c r="G109" s="44">
        <f>CONVERT(LEFT(WEATHER14[[#This Row],[TEMP °F]],FIND("F",WEATHER14[[#This Row],[TEMP °F]])-3),"F","C")</f>
        <v>2.2222222222222223</v>
      </c>
      <c r="H109">
        <f>WEEKDAY(WEATHER14[[#This Row],[Date]])</f>
        <v>2</v>
      </c>
      <c r="I109" t="str">
        <f>IF(ISNUMBER(MATCH(WEATHER14[[#This Row],[Date]],$M$6:$M$9,0)),"HOLIDAY","")</f>
        <v/>
      </c>
    </row>
    <row r="110" spans="4:9" x14ac:dyDescent="0.25">
      <c r="D110" s="32">
        <v>45264</v>
      </c>
      <c r="E110" s="43">
        <v>0.83333333333333337</v>
      </c>
      <c r="F110" t="s">
        <v>204</v>
      </c>
      <c r="G110" s="44">
        <f>CONVERT(LEFT(WEATHER14[[#This Row],[TEMP °F]],FIND("F",WEATHER14[[#This Row],[TEMP °F]])-3),"F","C")</f>
        <v>1.1111111111111112</v>
      </c>
      <c r="H110">
        <f>WEEKDAY(WEATHER14[[#This Row],[Date]])</f>
        <v>2</v>
      </c>
      <c r="I110" t="str">
        <f>IF(ISNUMBER(MATCH(WEATHER14[[#This Row],[Date]],$M$6:$M$9,0)),"HOLIDAY","")</f>
        <v/>
      </c>
    </row>
    <row r="111" spans="4:9" x14ac:dyDescent="0.25">
      <c r="D111" s="32">
        <v>45264</v>
      </c>
      <c r="E111" s="43">
        <v>0.875</v>
      </c>
      <c r="F111" t="s">
        <v>204</v>
      </c>
      <c r="G111" s="44">
        <f>CONVERT(LEFT(WEATHER14[[#This Row],[TEMP °F]],FIND("F",WEATHER14[[#This Row],[TEMP °F]])-3),"F","C")</f>
        <v>1.1111111111111112</v>
      </c>
      <c r="H111">
        <f>WEEKDAY(WEATHER14[[#This Row],[Date]])</f>
        <v>2</v>
      </c>
      <c r="I111" t="str">
        <f>IF(ISNUMBER(MATCH(WEATHER14[[#This Row],[Date]],$M$6:$M$9,0)),"HOLIDAY","")</f>
        <v/>
      </c>
    </row>
    <row r="112" spans="4:9" x14ac:dyDescent="0.25">
      <c r="D112" s="32">
        <v>45264</v>
      </c>
      <c r="E112" s="43">
        <v>0.91666666666666663</v>
      </c>
      <c r="F112" t="s">
        <v>204</v>
      </c>
      <c r="G112" s="44">
        <f>CONVERT(LEFT(WEATHER14[[#This Row],[TEMP °F]],FIND("F",WEATHER14[[#This Row],[TEMP °F]])-3),"F","C")</f>
        <v>1.1111111111111112</v>
      </c>
      <c r="H112">
        <f>WEEKDAY(WEATHER14[[#This Row],[Date]])</f>
        <v>2</v>
      </c>
      <c r="I112" t="str">
        <f>IF(ISNUMBER(MATCH(WEATHER14[[#This Row],[Date]],$M$6:$M$9,0)),"HOLIDAY","")</f>
        <v/>
      </c>
    </row>
    <row r="113" spans="4:9" x14ac:dyDescent="0.25">
      <c r="D113" s="32">
        <v>45264</v>
      </c>
      <c r="E113" s="43">
        <v>0.95833333333333337</v>
      </c>
      <c r="F113" t="s">
        <v>205</v>
      </c>
      <c r="G113" s="44">
        <f>CONVERT(LEFT(WEATHER14[[#This Row],[TEMP °F]],FIND("F",WEATHER14[[#This Row],[TEMP °F]])-3),"F","C")</f>
        <v>0</v>
      </c>
      <c r="H113">
        <f>WEEKDAY(WEATHER14[[#This Row],[Date]])</f>
        <v>2</v>
      </c>
      <c r="I113" t="str">
        <f>IF(ISNUMBER(MATCH(WEATHER14[[#This Row],[Date]],$M$6:$M$9,0)),"HOLIDAY","")</f>
        <v/>
      </c>
    </row>
    <row r="114" spans="4:9" x14ac:dyDescent="0.25">
      <c r="D114" s="32">
        <v>45266</v>
      </c>
      <c r="E114" s="43">
        <v>0</v>
      </c>
      <c r="F114" t="s">
        <v>204</v>
      </c>
      <c r="G114" s="44">
        <f>CONVERT(LEFT(WEATHER14[[#This Row],[TEMP °F]],FIND("F",WEATHER14[[#This Row],[TEMP °F]])-3),"F","C")</f>
        <v>1.1111111111111112</v>
      </c>
      <c r="H114">
        <f>WEEKDAY(WEATHER14[[#This Row],[Date]])</f>
        <v>4</v>
      </c>
      <c r="I114" t="str">
        <f>IF(ISNUMBER(MATCH(WEATHER14[[#This Row],[Date]],$M$6:$M$9,0)),"HOLIDAY","")</f>
        <v/>
      </c>
    </row>
    <row r="115" spans="4:9" x14ac:dyDescent="0.25">
      <c r="D115" s="32">
        <v>45266</v>
      </c>
      <c r="E115" s="43">
        <v>0</v>
      </c>
      <c r="F115" t="s">
        <v>205</v>
      </c>
      <c r="G115" s="44">
        <f>CONVERT(LEFT(WEATHER14[[#This Row],[TEMP °F]],FIND("F",WEATHER14[[#This Row],[TEMP °F]])-3),"F","C")</f>
        <v>0</v>
      </c>
      <c r="H115">
        <f>WEEKDAY(WEATHER14[[#This Row],[Date]])</f>
        <v>4</v>
      </c>
      <c r="I115" t="str">
        <f>IF(ISNUMBER(MATCH(WEATHER14[[#This Row],[Date]],$M$6:$M$9,0)),"HOLIDAY","")</f>
        <v/>
      </c>
    </row>
    <row r="116" spans="4:9" x14ac:dyDescent="0.25">
      <c r="D116" s="32">
        <v>45266</v>
      </c>
      <c r="E116" s="43">
        <v>4.1666666666666664E-2</v>
      </c>
      <c r="F116" t="s">
        <v>204</v>
      </c>
      <c r="G116" s="44">
        <f>CONVERT(LEFT(WEATHER14[[#This Row],[TEMP °F]],FIND("F",WEATHER14[[#This Row],[TEMP °F]])-3),"F","C")</f>
        <v>1.1111111111111112</v>
      </c>
      <c r="H116">
        <f>WEEKDAY(WEATHER14[[#This Row],[Date]])</f>
        <v>4</v>
      </c>
      <c r="I116" t="str">
        <f>IF(ISNUMBER(MATCH(WEATHER14[[#This Row],[Date]],$M$6:$M$9,0)),"HOLIDAY","")</f>
        <v/>
      </c>
    </row>
    <row r="117" spans="4:9" x14ac:dyDescent="0.25">
      <c r="D117" s="32">
        <v>45266</v>
      </c>
      <c r="E117" s="43">
        <v>4.1666666666666664E-2</v>
      </c>
      <c r="F117" t="s">
        <v>205</v>
      </c>
      <c r="G117" s="44">
        <f>CONVERT(LEFT(WEATHER14[[#This Row],[TEMP °F]],FIND("F",WEATHER14[[#This Row],[TEMP °F]])-3),"F","C")</f>
        <v>0</v>
      </c>
      <c r="H117">
        <f>WEEKDAY(WEATHER14[[#This Row],[Date]])</f>
        <v>4</v>
      </c>
      <c r="I117" t="str">
        <f>IF(ISNUMBER(MATCH(WEATHER14[[#This Row],[Date]],$M$6:$M$9,0)),"HOLIDAY","")</f>
        <v/>
      </c>
    </row>
    <row r="118" spans="4:9" x14ac:dyDescent="0.25">
      <c r="D118" s="32">
        <v>45266</v>
      </c>
      <c r="E118" s="43">
        <v>8.3333333333333329E-2</v>
      </c>
      <c r="F118" t="s">
        <v>204</v>
      </c>
      <c r="G118" s="44">
        <f>CONVERT(LEFT(WEATHER14[[#This Row],[TEMP °F]],FIND("F",WEATHER14[[#This Row],[TEMP °F]])-3),"F","C")</f>
        <v>1.1111111111111112</v>
      </c>
      <c r="H118">
        <f>WEEKDAY(WEATHER14[[#This Row],[Date]])</f>
        <v>4</v>
      </c>
      <c r="I118" t="str">
        <f>IF(ISNUMBER(MATCH(WEATHER14[[#This Row],[Date]],$M$6:$M$9,0)),"HOLIDAY","")</f>
        <v/>
      </c>
    </row>
    <row r="119" spans="4:9" x14ac:dyDescent="0.25">
      <c r="D119" s="32">
        <v>45266</v>
      </c>
      <c r="E119" s="43">
        <v>8.3333333333333329E-2</v>
      </c>
      <c r="F119" t="s">
        <v>205</v>
      </c>
      <c r="G119" s="44">
        <f>CONVERT(LEFT(WEATHER14[[#This Row],[TEMP °F]],FIND("F",WEATHER14[[#This Row],[TEMP °F]])-3),"F","C")</f>
        <v>0</v>
      </c>
      <c r="H119">
        <f>WEEKDAY(WEATHER14[[#This Row],[Date]])</f>
        <v>4</v>
      </c>
      <c r="I119" t="str">
        <f>IF(ISNUMBER(MATCH(WEATHER14[[#This Row],[Date]],$M$6:$M$9,0)),"HOLIDAY","")</f>
        <v/>
      </c>
    </row>
    <row r="120" spans="4:9" x14ac:dyDescent="0.25">
      <c r="D120" s="32">
        <v>45266</v>
      </c>
      <c r="E120" s="43">
        <v>0.125</v>
      </c>
      <c r="F120" t="s">
        <v>204</v>
      </c>
      <c r="G120" s="44">
        <f>CONVERT(LEFT(WEATHER14[[#This Row],[TEMP °F]],FIND("F",WEATHER14[[#This Row],[TEMP °F]])-3),"F","C")</f>
        <v>1.1111111111111112</v>
      </c>
      <c r="H120">
        <f>WEEKDAY(WEATHER14[[#This Row],[Date]])</f>
        <v>4</v>
      </c>
      <c r="I120" t="str">
        <f>IF(ISNUMBER(MATCH(WEATHER14[[#This Row],[Date]],$M$6:$M$9,0)),"HOLIDAY","")</f>
        <v/>
      </c>
    </row>
    <row r="121" spans="4:9" x14ac:dyDescent="0.25">
      <c r="D121" s="32">
        <v>45266</v>
      </c>
      <c r="E121" s="43">
        <v>0.125</v>
      </c>
      <c r="F121" t="s">
        <v>205</v>
      </c>
      <c r="G121" s="44">
        <f>CONVERT(LEFT(WEATHER14[[#This Row],[TEMP °F]],FIND("F",WEATHER14[[#This Row],[TEMP °F]])-3),"F","C")</f>
        <v>0</v>
      </c>
      <c r="H121">
        <f>WEEKDAY(WEATHER14[[#This Row],[Date]])</f>
        <v>4</v>
      </c>
      <c r="I121" t="str">
        <f>IF(ISNUMBER(MATCH(WEATHER14[[#This Row],[Date]],$M$6:$M$9,0)),"HOLIDAY","")</f>
        <v/>
      </c>
    </row>
    <row r="122" spans="4:9" x14ac:dyDescent="0.25">
      <c r="D122" s="32">
        <v>45266</v>
      </c>
      <c r="E122" s="43">
        <v>0.16666666666666666</v>
      </c>
      <c r="F122" t="s">
        <v>204</v>
      </c>
      <c r="G122" s="44">
        <f>CONVERT(LEFT(WEATHER14[[#This Row],[TEMP °F]],FIND("F",WEATHER14[[#This Row],[TEMP °F]])-3),"F","C")</f>
        <v>1.1111111111111112</v>
      </c>
      <c r="H122">
        <f>WEEKDAY(WEATHER14[[#This Row],[Date]])</f>
        <v>4</v>
      </c>
      <c r="I122" t="str">
        <f>IF(ISNUMBER(MATCH(WEATHER14[[#This Row],[Date]],$M$6:$M$9,0)),"HOLIDAY","")</f>
        <v/>
      </c>
    </row>
    <row r="123" spans="4:9" x14ac:dyDescent="0.25">
      <c r="D123" s="32">
        <v>45266</v>
      </c>
      <c r="E123" s="43">
        <v>0.16666666666666666</v>
      </c>
      <c r="F123" t="s">
        <v>206</v>
      </c>
      <c r="G123" s="44">
        <f>CONVERT(LEFT(WEATHER14[[#This Row],[TEMP °F]],FIND("F",WEATHER14[[#This Row],[TEMP °F]])-3),"F","C")</f>
        <v>-1.1111111111111112</v>
      </c>
      <c r="H123">
        <f>WEEKDAY(WEATHER14[[#This Row],[Date]])</f>
        <v>4</v>
      </c>
      <c r="I123" t="str">
        <f>IF(ISNUMBER(MATCH(WEATHER14[[#This Row],[Date]],$M$6:$M$9,0)),"HOLIDAY","")</f>
        <v/>
      </c>
    </row>
    <row r="124" spans="4:9" x14ac:dyDescent="0.25">
      <c r="D124" s="32">
        <v>45266</v>
      </c>
      <c r="E124" s="43">
        <v>0.20833333333333334</v>
      </c>
      <c r="F124" t="s">
        <v>204</v>
      </c>
      <c r="G124" s="44">
        <f>CONVERT(LEFT(WEATHER14[[#This Row],[TEMP °F]],FIND("F",WEATHER14[[#This Row],[TEMP °F]])-3),"F","C")</f>
        <v>1.1111111111111112</v>
      </c>
      <c r="H124">
        <f>WEEKDAY(WEATHER14[[#This Row],[Date]])</f>
        <v>4</v>
      </c>
      <c r="I124" t="str">
        <f>IF(ISNUMBER(MATCH(WEATHER14[[#This Row],[Date]],$M$6:$M$9,0)),"HOLIDAY","")</f>
        <v/>
      </c>
    </row>
    <row r="125" spans="4:9" x14ac:dyDescent="0.25">
      <c r="D125" s="32">
        <v>45266</v>
      </c>
      <c r="E125" s="43">
        <v>0.20833333333333334</v>
      </c>
      <c r="F125" t="s">
        <v>206</v>
      </c>
      <c r="G125" s="44">
        <f>CONVERT(LEFT(WEATHER14[[#This Row],[TEMP °F]],FIND("F",WEATHER14[[#This Row],[TEMP °F]])-3),"F","C")</f>
        <v>-1.1111111111111112</v>
      </c>
      <c r="H125">
        <f>WEEKDAY(WEATHER14[[#This Row],[Date]])</f>
        <v>4</v>
      </c>
      <c r="I125" t="str">
        <f>IF(ISNUMBER(MATCH(WEATHER14[[#This Row],[Date]],$M$6:$M$9,0)),"HOLIDAY","")</f>
        <v/>
      </c>
    </row>
    <row r="126" spans="4:9" x14ac:dyDescent="0.25">
      <c r="D126" s="32">
        <v>45266</v>
      </c>
      <c r="E126" s="43">
        <v>0.25</v>
      </c>
      <c r="F126" t="s">
        <v>204</v>
      </c>
      <c r="G126" s="44">
        <f>CONVERT(LEFT(WEATHER14[[#This Row],[TEMP °F]],FIND("F",WEATHER14[[#This Row],[TEMP °F]])-3),"F","C")</f>
        <v>1.1111111111111112</v>
      </c>
      <c r="H126">
        <f>WEEKDAY(WEATHER14[[#This Row],[Date]])</f>
        <v>4</v>
      </c>
      <c r="I126" t="str">
        <f>IF(ISNUMBER(MATCH(WEATHER14[[#This Row],[Date]],$M$6:$M$9,0)),"HOLIDAY","")</f>
        <v/>
      </c>
    </row>
    <row r="127" spans="4:9" x14ac:dyDescent="0.25">
      <c r="D127" s="32">
        <v>45266</v>
      </c>
      <c r="E127" s="43">
        <v>0.25</v>
      </c>
      <c r="F127" t="s">
        <v>206</v>
      </c>
      <c r="G127" s="44">
        <f>CONVERT(LEFT(WEATHER14[[#This Row],[TEMP °F]],FIND("F",WEATHER14[[#This Row],[TEMP °F]])-3),"F","C")</f>
        <v>-1.1111111111111112</v>
      </c>
      <c r="H127">
        <f>WEEKDAY(WEATHER14[[#This Row],[Date]])</f>
        <v>4</v>
      </c>
      <c r="I127" t="str">
        <f>IF(ISNUMBER(MATCH(WEATHER14[[#This Row],[Date]],$M$6:$M$9,0)),"HOLIDAY","")</f>
        <v/>
      </c>
    </row>
    <row r="128" spans="4:9" x14ac:dyDescent="0.25">
      <c r="D128" s="32">
        <v>45266</v>
      </c>
      <c r="E128" s="43">
        <v>0.29166666666666669</v>
      </c>
      <c r="F128" t="s">
        <v>204</v>
      </c>
      <c r="G128" s="44">
        <f>CONVERT(LEFT(WEATHER14[[#This Row],[TEMP °F]],FIND("F",WEATHER14[[#This Row],[TEMP °F]])-3),"F","C")</f>
        <v>1.1111111111111112</v>
      </c>
      <c r="H128">
        <f>WEEKDAY(WEATHER14[[#This Row],[Date]])</f>
        <v>4</v>
      </c>
      <c r="I128" t="str">
        <f>IF(ISNUMBER(MATCH(WEATHER14[[#This Row],[Date]],$M$6:$M$9,0)),"HOLIDAY","")</f>
        <v/>
      </c>
    </row>
    <row r="129" spans="4:9" x14ac:dyDescent="0.25">
      <c r="D129" s="32">
        <v>45266</v>
      </c>
      <c r="E129" s="43">
        <v>0.29166666666666669</v>
      </c>
      <c r="F129" t="s">
        <v>207</v>
      </c>
      <c r="G129" s="44">
        <f>CONVERT(LEFT(WEATHER14[[#This Row],[TEMP °F]],FIND("F",WEATHER14[[#This Row],[TEMP °F]])-3),"F","C")</f>
        <v>-2.2222222222222223</v>
      </c>
      <c r="H129">
        <f>WEEKDAY(WEATHER14[[#This Row],[Date]])</f>
        <v>4</v>
      </c>
      <c r="I129" t="str">
        <f>IF(ISNUMBER(MATCH(WEATHER14[[#This Row],[Date]],$M$6:$M$9,0)),"HOLIDAY","")</f>
        <v/>
      </c>
    </row>
    <row r="130" spans="4:9" x14ac:dyDescent="0.25">
      <c r="D130" s="32">
        <v>45266</v>
      </c>
      <c r="E130" s="43">
        <v>0.33333333333333331</v>
      </c>
      <c r="F130" t="s">
        <v>204</v>
      </c>
      <c r="G130" s="44">
        <f>CONVERT(LEFT(WEATHER14[[#This Row],[TEMP °F]],FIND("F",WEATHER14[[#This Row],[TEMP °F]])-3),"F","C")</f>
        <v>1.1111111111111112</v>
      </c>
      <c r="H130">
        <f>WEEKDAY(WEATHER14[[#This Row],[Date]])</f>
        <v>4</v>
      </c>
      <c r="I130" t="str">
        <f>IF(ISNUMBER(MATCH(WEATHER14[[#This Row],[Date]],$M$6:$M$9,0)),"HOLIDAY","")</f>
        <v/>
      </c>
    </row>
    <row r="131" spans="4:9" x14ac:dyDescent="0.25">
      <c r="D131" s="32">
        <v>45266</v>
      </c>
      <c r="E131" s="43">
        <v>0.33333333333333331</v>
      </c>
      <c r="F131" t="s">
        <v>207</v>
      </c>
      <c r="G131" s="44">
        <f>CONVERT(LEFT(WEATHER14[[#This Row],[TEMP °F]],FIND("F",WEATHER14[[#This Row],[TEMP °F]])-3),"F","C")</f>
        <v>-2.2222222222222223</v>
      </c>
      <c r="H131">
        <f>WEEKDAY(WEATHER14[[#This Row],[Date]])</f>
        <v>4</v>
      </c>
      <c r="I131" t="str">
        <f>IF(ISNUMBER(MATCH(WEATHER14[[#This Row],[Date]],$M$6:$M$9,0)),"HOLIDAY","")</f>
        <v/>
      </c>
    </row>
    <row r="132" spans="4:9" x14ac:dyDescent="0.25">
      <c r="D132" s="32">
        <v>45266</v>
      </c>
      <c r="E132" s="43">
        <v>0.375</v>
      </c>
      <c r="F132" t="s">
        <v>204</v>
      </c>
      <c r="G132" s="44">
        <f>CONVERT(LEFT(WEATHER14[[#This Row],[TEMP °F]],FIND("F",WEATHER14[[#This Row],[TEMP °F]])-3),"F","C")</f>
        <v>1.1111111111111112</v>
      </c>
      <c r="H132">
        <f>WEEKDAY(WEATHER14[[#This Row],[Date]])</f>
        <v>4</v>
      </c>
      <c r="I132" t="str">
        <f>IF(ISNUMBER(MATCH(WEATHER14[[#This Row],[Date]],$M$6:$M$9,0)),"HOLIDAY","")</f>
        <v/>
      </c>
    </row>
    <row r="133" spans="4:9" x14ac:dyDescent="0.25">
      <c r="D133" s="32">
        <v>45266</v>
      </c>
      <c r="E133" s="43">
        <v>0.375</v>
      </c>
      <c r="F133" t="s">
        <v>207</v>
      </c>
      <c r="G133" s="44">
        <f>CONVERT(LEFT(WEATHER14[[#This Row],[TEMP °F]],FIND("F",WEATHER14[[#This Row],[TEMP °F]])-3),"F","C")</f>
        <v>-2.2222222222222223</v>
      </c>
      <c r="H133">
        <f>WEEKDAY(WEATHER14[[#This Row],[Date]])</f>
        <v>4</v>
      </c>
      <c r="I133" t="str">
        <f>IF(ISNUMBER(MATCH(WEATHER14[[#This Row],[Date]],$M$6:$M$9,0)),"HOLIDAY","")</f>
        <v/>
      </c>
    </row>
    <row r="134" spans="4:9" x14ac:dyDescent="0.25">
      <c r="D134" s="32">
        <v>45266</v>
      </c>
      <c r="E134" s="43">
        <v>0.41666666666666669</v>
      </c>
      <c r="F134" t="s">
        <v>204</v>
      </c>
      <c r="G134" s="44">
        <f>CONVERT(LEFT(WEATHER14[[#This Row],[TEMP °F]],FIND("F",WEATHER14[[#This Row],[TEMP °F]])-3),"F","C")</f>
        <v>1.1111111111111112</v>
      </c>
      <c r="H134">
        <f>WEEKDAY(WEATHER14[[#This Row],[Date]])</f>
        <v>4</v>
      </c>
      <c r="I134" t="str">
        <f>IF(ISNUMBER(MATCH(WEATHER14[[#This Row],[Date]],$M$6:$M$9,0)),"HOLIDAY","")</f>
        <v/>
      </c>
    </row>
    <row r="135" spans="4:9" x14ac:dyDescent="0.25">
      <c r="D135" s="32">
        <v>45266</v>
      </c>
      <c r="E135" s="43">
        <v>0.41666666666666669</v>
      </c>
      <c r="F135" t="s">
        <v>206</v>
      </c>
      <c r="G135" s="44">
        <f>CONVERT(LEFT(WEATHER14[[#This Row],[TEMP °F]],FIND("F",WEATHER14[[#This Row],[TEMP °F]])-3),"F","C")</f>
        <v>-1.1111111111111112</v>
      </c>
      <c r="H135">
        <f>WEEKDAY(WEATHER14[[#This Row],[Date]])</f>
        <v>4</v>
      </c>
      <c r="I135" t="str">
        <f>IF(ISNUMBER(MATCH(WEATHER14[[#This Row],[Date]],$M$6:$M$9,0)),"HOLIDAY","")</f>
        <v/>
      </c>
    </row>
    <row r="136" spans="4:9" x14ac:dyDescent="0.25">
      <c r="D136" s="32">
        <v>45266</v>
      </c>
      <c r="E136" s="43">
        <v>0.45833333333333331</v>
      </c>
      <c r="F136" t="s">
        <v>203</v>
      </c>
      <c r="G136" s="44">
        <f>CONVERT(LEFT(WEATHER14[[#This Row],[TEMP °F]],FIND("F",WEATHER14[[#This Row],[TEMP °F]])-3),"F","C")</f>
        <v>2.2222222222222223</v>
      </c>
      <c r="H136">
        <f>WEEKDAY(WEATHER14[[#This Row],[Date]])</f>
        <v>4</v>
      </c>
      <c r="I136" t="str">
        <f>IF(ISNUMBER(MATCH(WEATHER14[[#This Row],[Date]],$M$6:$M$9,0)),"HOLIDAY","")</f>
        <v/>
      </c>
    </row>
    <row r="137" spans="4:9" x14ac:dyDescent="0.25">
      <c r="D137" s="32">
        <v>45266</v>
      </c>
      <c r="E137" s="43">
        <v>0.45833333333333331</v>
      </c>
      <c r="F137" t="s">
        <v>206</v>
      </c>
      <c r="G137" s="44">
        <f>CONVERT(LEFT(WEATHER14[[#This Row],[TEMP °F]],FIND("F",WEATHER14[[#This Row],[TEMP °F]])-3),"F","C")</f>
        <v>-1.1111111111111112</v>
      </c>
      <c r="H137">
        <f>WEEKDAY(WEATHER14[[#This Row],[Date]])</f>
        <v>4</v>
      </c>
      <c r="I137" t="str">
        <f>IF(ISNUMBER(MATCH(WEATHER14[[#This Row],[Date]],$M$6:$M$9,0)),"HOLIDAY","")</f>
        <v/>
      </c>
    </row>
    <row r="138" spans="4:9" x14ac:dyDescent="0.25">
      <c r="D138" s="32">
        <v>45266</v>
      </c>
      <c r="E138" s="43">
        <v>0.5</v>
      </c>
      <c r="F138" t="s">
        <v>203</v>
      </c>
      <c r="G138" s="44">
        <f>CONVERT(LEFT(WEATHER14[[#This Row],[TEMP °F]],FIND("F",WEATHER14[[#This Row],[TEMP °F]])-3),"F","C")</f>
        <v>2.2222222222222223</v>
      </c>
      <c r="H138">
        <f>WEEKDAY(WEATHER14[[#This Row],[Date]])</f>
        <v>4</v>
      </c>
      <c r="I138" t="str">
        <f>IF(ISNUMBER(MATCH(WEATHER14[[#This Row],[Date]],$M$6:$M$9,0)),"HOLIDAY","")</f>
        <v/>
      </c>
    </row>
    <row r="139" spans="4:9" x14ac:dyDescent="0.25">
      <c r="D139" s="32">
        <v>45266</v>
      </c>
      <c r="E139" s="43">
        <v>0.5</v>
      </c>
      <c r="F139" t="s">
        <v>206</v>
      </c>
      <c r="G139" s="44">
        <f>CONVERT(LEFT(WEATHER14[[#This Row],[TEMP °F]],FIND("F",WEATHER14[[#This Row],[TEMP °F]])-3),"F","C")</f>
        <v>-1.1111111111111112</v>
      </c>
      <c r="H139">
        <f>WEEKDAY(WEATHER14[[#This Row],[Date]])</f>
        <v>4</v>
      </c>
      <c r="I139" t="str">
        <f>IF(ISNUMBER(MATCH(WEATHER14[[#This Row],[Date]],$M$6:$M$9,0)),"HOLIDAY","")</f>
        <v/>
      </c>
    </row>
    <row r="140" spans="4:9" x14ac:dyDescent="0.25">
      <c r="D140" s="32">
        <v>45266</v>
      </c>
      <c r="E140" s="43">
        <v>0.54166666666666663</v>
      </c>
      <c r="F140" t="s">
        <v>203</v>
      </c>
      <c r="G140" s="44">
        <f>CONVERT(LEFT(WEATHER14[[#This Row],[TEMP °F]],FIND("F",WEATHER14[[#This Row],[TEMP °F]])-3),"F","C")</f>
        <v>2.2222222222222223</v>
      </c>
      <c r="H140">
        <f>WEEKDAY(WEATHER14[[#This Row],[Date]])</f>
        <v>4</v>
      </c>
      <c r="I140" t="str">
        <f>IF(ISNUMBER(MATCH(WEATHER14[[#This Row],[Date]],$M$6:$M$9,0)),"HOLIDAY","")</f>
        <v/>
      </c>
    </row>
    <row r="141" spans="4:9" x14ac:dyDescent="0.25">
      <c r="D141" s="32">
        <v>45266</v>
      </c>
      <c r="E141" s="43">
        <v>0.54166666666666663</v>
      </c>
      <c r="F141" t="s">
        <v>205</v>
      </c>
      <c r="G141" s="44">
        <f>CONVERT(LEFT(WEATHER14[[#This Row],[TEMP °F]],FIND("F",WEATHER14[[#This Row],[TEMP °F]])-3),"F","C")</f>
        <v>0</v>
      </c>
      <c r="H141">
        <f>WEEKDAY(WEATHER14[[#This Row],[Date]])</f>
        <v>4</v>
      </c>
      <c r="I141" t="str">
        <f>IF(ISNUMBER(MATCH(WEATHER14[[#This Row],[Date]],$M$6:$M$9,0)),"HOLIDAY","")</f>
        <v/>
      </c>
    </row>
    <row r="142" spans="4:9" x14ac:dyDescent="0.25">
      <c r="D142" s="32">
        <v>45266</v>
      </c>
      <c r="E142" s="43">
        <v>0.58333333333333337</v>
      </c>
      <c r="F142" t="s">
        <v>203</v>
      </c>
      <c r="G142" s="44">
        <f>CONVERT(LEFT(WEATHER14[[#This Row],[TEMP °F]],FIND("F",WEATHER14[[#This Row],[TEMP °F]])-3),"F","C")</f>
        <v>2.2222222222222223</v>
      </c>
      <c r="H142">
        <f>WEEKDAY(WEATHER14[[#This Row],[Date]])</f>
        <v>4</v>
      </c>
      <c r="I142" t="str">
        <f>IF(ISNUMBER(MATCH(WEATHER14[[#This Row],[Date]],$M$6:$M$9,0)),"HOLIDAY","")</f>
        <v/>
      </c>
    </row>
    <row r="143" spans="4:9" x14ac:dyDescent="0.25">
      <c r="D143" s="32">
        <v>45266</v>
      </c>
      <c r="E143" s="43">
        <v>0.58333333333333337</v>
      </c>
      <c r="F143" t="s">
        <v>205</v>
      </c>
      <c r="G143" s="44">
        <f>CONVERT(LEFT(WEATHER14[[#This Row],[TEMP °F]],FIND("F",WEATHER14[[#This Row],[TEMP °F]])-3),"F","C")</f>
        <v>0</v>
      </c>
      <c r="H143">
        <f>WEEKDAY(WEATHER14[[#This Row],[Date]])</f>
        <v>4</v>
      </c>
      <c r="I143" t="str">
        <f>IF(ISNUMBER(MATCH(WEATHER14[[#This Row],[Date]],$M$6:$M$9,0)),"HOLIDAY","")</f>
        <v/>
      </c>
    </row>
    <row r="144" spans="4:9" x14ac:dyDescent="0.25">
      <c r="D144" s="32">
        <v>45266</v>
      </c>
      <c r="E144" s="43">
        <v>0.625</v>
      </c>
      <c r="F144" t="s">
        <v>203</v>
      </c>
      <c r="G144" s="44">
        <f>CONVERT(LEFT(WEATHER14[[#This Row],[TEMP °F]],FIND("F",WEATHER14[[#This Row],[TEMP °F]])-3),"F","C")</f>
        <v>2.2222222222222223</v>
      </c>
      <c r="H144">
        <f>WEEKDAY(WEATHER14[[#This Row],[Date]])</f>
        <v>4</v>
      </c>
      <c r="I144" t="str">
        <f>IF(ISNUMBER(MATCH(WEATHER14[[#This Row],[Date]],$M$6:$M$9,0)),"HOLIDAY","")</f>
        <v/>
      </c>
    </row>
    <row r="145" spans="4:9" x14ac:dyDescent="0.25">
      <c r="D145" s="32">
        <v>45266</v>
      </c>
      <c r="E145" s="43">
        <v>0.625</v>
      </c>
      <c r="F145" t="s">
        <v>205</v>
      </c>
      <c r="G145" s="44">
        <f>CONVERT(LEFT(WEATHER14[[#This Row],[TEMP °F]],FIND("F",WEATHER14[[#This Row],[TEMP °F]])-3),"F","C")</f>
        <v>0</v>
      </c>
      <c r="H145">
        <f>WEEKDAY(WEATHER14[[#This Row],[Date]])</f>
        <v>4</v>
      </c>
      <c r="I145" t="str">
        <f>IF(ISNUMBER(MATCH(WEATHER14[[#This Row],[Date]],$M$6:$M$9,0)),"HOLIDAY","")</f>
        <v/>
      </c>
    </row>
    <row r="146" spans="4:9" x14ac:dyDescent="0.25">
      <c r="D146" s="32">
        <v>45266</v>
      </c>
      <c r="E146" s="43">
        <v>0.66666666666666663</v>
      </c>
      <c r="F146" t="s">
        <v>204</v>
      </c>
      <c r="G146" s="44">
        <f>CONVERT(LEFT(WEATHER14[[#This Row],[TEMP °F]],FIND("F",WEATHER14[[#This Row],[TEMP °F]])-3),"F","C")</f>
        <v>1.1111111111111112</v>
      </c>
      <c r="H146">
        <f>WEEKDAY(WEATHER14[[#This Row],[Date]])</f>
        <v>4</v>
      </c>
      <c r="I146" t="str">
        <f>IF(ISNUMBER(MATCH(WEATHER14[[#This Row],[Date]],$M$6:$M$9,0)),"HOLIDAY","")</f>
        <v/>
      </c>
    </row>
    <row r="147" spans="4:9" x14ac:dyDescent="0.25">
      <c r="D147" s="32">
        <v>45266</v>
      </c>
      <c r="E147" s="43">
        <v>0.66666666666666663</v>
      </c>
      <c r="F147" t="s">
        <v>206</v>
      </c>
      <c r="G147" s="44">
        <f>CONVERT(LEFT(WEATHER14[[#This Row],[TEMP °F]],FIND("F",WEATHER14[[#This Row],[TEMP °F]])-3),"F","C")</f>
        <v>-1.1111111111111112</v>
      </c>
      <c r="H147">
        <f>WEEKDAY(WEATHER14[[#This Row],[Date]])</f>
        <v>4</v>
      </c>
      <c r="I147" t="str">
        <f>IF(ISNUMBER(MATCH(WEATHER14[[#This Row],[Date]],$M$6:$M$9,0)),"HOLIDAY","")</f>
        <v/>
      </c>
    </row>
    <row r="148" spans="4:9" x14ac:dyDescent="0.25">
      <c r="D148" s="32">
        <v>45266</v>
      </c>
      <c r="E148" s="43">
        <v>0.70833333333333337</v>
      </c>
      <c r="F148" t="s">
        <v>204</v>
      </c>
      <c r="G148" s="44">
        <f>CONVERT(LEFT(WEATHER14[[#This Row],[TEMP °F]],FIND("F",WEATHER14[[#This Row],[TEMP °F]])-3),"F","C")</f>
        <v>1.1111111111111112</v>
      </c>
      <c r="H148">
        <f>WEEKDAY(WEATHER14[[#This Row],[Date]])</f>
        <v>4</v>
      </c>
      <c r="I148" t="str">
        <f>IF(ISNUMBER(MATCH(WEATHER14[[#This Row],[Date]],$M$6:$M$9,0)),"HOLIDAY","")</f>
        <v/>
      </c>
    </row>
    <row r="149" spans="4:9" x14ac:dyDescent="0.25">
      <c r="D149" s="32">
        <v>45266</v>
      </c>
      <c r="E149" s="43">
        <v>0.70833333333333337</v>
      </c>
      <c r="F149" t="s">
        <v>206</v>
      </c>
      <c r="G149" s="44">
        <f>CONVERT(LEFT(WEATHER14[[#This Row],[TEMP °F]],FIND("F",WEATHER14[[#This Row],[TEMP °F]])-3),"F","C")</f>
        <v>-1.1111111111111112</v>
      </c>
      <c r="H149">
        <f>WEEKDAY(WEATHER14[[#This Row],[Date]])</f>
        <v>4</v>
      </c>
      <c r="I149" t="str">
        <f>IF(ISNUMBER(MATCH(WEATHER14[[#This Row],[Date]],$M$6:$M$9,0)),"HOLIDAY","")</f>
        <v/>
      </c>
    </row>
    <row r="150" spans="4:9" x14ac:dyDescent="0.25">
      <c r="D150" s="32">
        <v>45266</v>
      </c>
      <c r="E150" s="43">
        <v>0.75</v>
      </c>
      <c r="F150" t="s">
        <v>204</v>
      </c>
      <c r="G150" s="44">
        <f>CONVERT(LEFT(WEATHER14[[#This Row],[TEMP °F]],FIND("F",WEATHER14[[#This Row],[TEMP °F]])-3),"F","C")</f>
        <v>1.1111111111111112</v>
      </c>
      <c r="H150">
        <f>WEEKDAY(WEATHER14[[#This Row],[Date]])</f>
        <v>4</v>
      </c>
      <c r="I150" t="str">
        <f>IF(ISNUMBER(MATCH(WEATHER14[[#This Row],[Date]],$M$6:$M$9,0)),"HOLIDAY","")</f>
        <v/>
      </c>
    </row>
    <row r="151" spans="4:9" x14ac:dyDescent="0.25">
      <c r="D151" s="32">
        <v>45266</v>
      </c>
      <c r="E151" s="43">
        <v>0.75</v>
      </c>
      <c r="F151" t="s">
        <v>208</v>
      </c>
      <c r="G151" s="44">
        <f>CONVERT(LEFT(WEATHER14[[#This Row],[TEMP °F]],FIND("F",WEATHER14[[#This Row],[TEMP °F]])-3),"F","C")</f>
        <v>-2.7777777777777777</v>
      </c>
      <c r="H151">
        <f>WEEKDAY(WEATHER14[[#This Row],[Date]])</f>
        <v>4</v>
      </c>
      <c r="I151" t="str">
        <f>IF(ISNUMBER(MATCH(WEATHER14[[#This Row],[Date]],$M$6:$M$9,0)),"HOLIDAY","")</f>
        <v/>
      </c>
    </row>
    <row r="152" spans="4:9" x14ac:dyDescent="0.25">
      <c r="D152" s="32">
        <v>45266</v>
      </c>
      <c r="E152" s="43">
        <v>0.79166666666666663</v>
      </c>
      <c r="F152" t="s">
        <v>204</v>
      </c>
      <c r="G152" s="44">
        <f>CONVERT(LEFT(WEATHER14[[#This Row],[TEMP °F]],FIND("F",WEATHER14[[#This Row],[TEMP °F]])-3),"F","C")</f>
        <v>1.1111111111111112</v>
      </c>
      <c r="H152">
        <f>WEEKDAY(WEATHER14[[#This Row],[Date]])</f>
        <v>4</v>
      </c>
      <c r="I152" t="str">
        <f>IF(ISNUMBER(MATCH(WEATHER14[[#This Row],[Date]],$M$6:$M$9,0)),"HOLIDAY","")</f>
        <v/>
      </c>
    </row>
    <row r="153" spans="4:9" x14ac:dyDescent="0.25">
      <c r="D153" s="32">
        <v>45266</v>
      </c>
      <c r="E153" s="43">
        <v>0.79166666666666663</v>
      </c>
      <c r="F153" t="s">
        <v>208</v>
      </c>
      <c r="G153" s="44">
        <f>CONVERT(LEFT(WEATHER14[[#This Row],[TEMP °F]],FIND("F",WEATHER14[[#This Row],[TEMP °F]])-3),"F","C")</f>
        <v>-2.7777777777777777</v>
      </c>
      <c r="H153">
        <f>WEEKDAY(WEATHER14[[#This Row],[Date]])</f>
        <v>4</v>
      </c>
      <c r="I153" t="str">
        <f>IF(ISNUMBER(MATCH(WEATHER14[[#This Row],[Date]],$M$6:$M$9,0)),"HOLIDAY","")</f>
        <v/>
      </c>
    </row>
    <row r="154" spans="4:9" x14ac:dyDescent="0.25">
      <c r="D154" s="32">
        <v>45266</v>
      </c>
      <c r="E154" s="43">
        <v>0.83333333333333337</v>
      </c>
      <c r="F154" t="s">
        <v>204</v>
      </c>
      <c r="G154" s="44">
        <f>CONVERT(LEFT(WEATHER14[[#This Row],[TEMP °F]],FIND("F",WEATHER14[[#This Row],[TEMP °F]])-3),"F","C")</f>
        <v>1.1111111111111112</v>
      </c>
      <c r="H154">
        <f>WEEKDAY(WEATHER14[[#This Row],[Date]])</f>
        <v>4</v>
      </c>
      <c r="I154" t="str">
        <f>IF(ISNUMBER(MATCH(WEATHER14[[#This Row],[Date]],$M$6:$M$9,0)),"HOLIDAY","")</f>
        <v/>
      </c>
    </row>
    <row r="155" spans="4:9" x14ac:dyDescent="0.25">
      <c r="D155" s="32">
        <v>45266</v>
      </c>
      <c r="E155" s="43">
        <v>0.83333333333333337</v>
      </c>
      <c r="F155" t="s">
        <v>208</v>
      </c>
      <c r="G155" s="44">
        <f>CONVERT(LEFT(WEATHER14[[#This Row],[TEMP °F]],FIND("F",WEATHER14[[#This Row],[TEMP °F]])-3),"F","C")</f>
        <v>-2.7777777777777777</v>
      </c>
      <c r="H155">
        <f>WEEKDAY(WEATHER14[[#This Row],[Date]])</f>
        <v>4</v>
      </c>
      <c r="I155" t="str">
        <f>IF(ISNUMBER(MATCH(WEATHER14[[#This Row],[Date]],$M$6:$M$9,0)),"HOLIDAY","")</f>
        <v/>
      </c>
    </row>
    <row r="156" spans="4:9" x14ac:dyDescent="0.25">
      <c r="D156" s="32">
        <v>45266</v>
      </c>
      <c r="E156" s="43">
        <v>0.875</v>
      </c>
      <c r="F156" t="s">
        <v>204</v>
      </c>
      <c r="G156" s="44">
        <f>CONVERT(LEFT(WEATHER14[[#This Row],[TEMP °F]],FIND("F",WEATHER14[[#This Row],[TEMP °F]])-3),"F","C")</f>
        <v>1.1111111111111112</v>
      </c>
      <c r="H156">
        <f>WEEKDAY(WEATHER14[[#This Row],[Date]])</f>
        <v>4</v>
      </c>
      <c r="I156" t="str">
        <f>IF(ISNUMBER(MATCH(WEATHER14[[#This Row],[Date]],$M$6:$M$9,0)),"HOLIDAY","")</f>
        <v/>
      </c>
    </row>
    <row r="157" spans="4:9" x14ac:dyDescent="0.25">
      <c r="D157" s="32">
        <v>45266</v>
      </c>
      <c r="E157" s="43">
        <v>0.875</v>
      </c>
      <c r="F157" t="s">
        <v>207</v>
      </c>
      <c r="G157" s="44">
        <f>CONVERT(LEFT(WEATHER14[[#This Row],[TEMP °F]],FIND("F",WEATHER14[[#This Row],[TEMP °F]])-3),"F","C")</f>
        <v>-2.2222222222222223</v>
      </c>
      <c r="H157">
        <f>WEEKDAY(WEATHER14[[#This Row],[Date]])</f>
        <v>4</v>
      </c>
      <c r="I157" t="str">
        <f>IF(ISNUMBER(MATCH(WEATHER14[[#This Row],[Date]],$M$6:$M$9,0)),"HOLIDAY","")</f>
        <v/>
      </c>
    </row>
    <row r="158" spans="4:9" x14ac:dyDescent="0.25">
      <c r="D158" s="32">
        <v>45266</v>
      </c>
      <c r="E158" s="43">
        <v>0.91666666666666663</v>
      </c>
      <c r="F158" t="s">
        <v>205</v>
      </c>
      <c r="G158" s="44">
        <f>CONVERT(LEFT(WEATHER14[[#This Row],[TEMP °F]],FIND("F",WEATHER14[[#This Row],[TEMP °F]])-3),"F","C")</f>
        <v>0</v>
      </c>
      <c r="H158">
        <f>WEEKDAY(WEATHER14[[#This Row],[Date]])</f>
        <v>4</v>
      </c>
      <c r="I158" t="str">
        <f>IF(ISNUMBER(MATCH(WEATHER14[[#This Row],[Date]],$M$6:$M$9,0)),"HOLIDAY","")</f>
        <v/>
      </c>
    </row>
    <row r="159" spans="4:9" x14ac:dyDescent="0.25">
      <c r="D159" s="32">
        <v>45266</v>
      </c>
      <c r="E159" s="43">
        <v>0.91666666666666663</v>
      </c>
      <c r="F159" t="s">
        <v>207</v>
      </c>
      <c r="G159" s="44">
        <f>CONVERT(LEFT(WEATHER14[[#This Row],[TEMP °F]],FIND("F",WEATHER14[[#This Row],[TEMP °F]])-3),"F","C")</f>
        <v>-2.2222222222222223</v>
      </c>
      <c r="H159">
        <f>WEEKDAY(WEATHER14[[#This Row],[Date]])</f>
        <v>4</v>
      </c>
      <c r="I159" t="str">
        <f>IF(ISNUMBER(MATCH(WEATHER14[[#This Row],[Date]],$M$6:$M$9,0)),"HOLIDAY","")</f>
        <v/>
      </c>
    </row>
    <row r="160" spans="4:9" x14ac:dyDescent="0.25">
      <c r="D160" s="32">
        <v>45266</v>
      </c>
      <c r="E160" s="43">
        <v>0.95833333333333337</v>
      </c>
      <c r="F160" t="s">
        <v>205</v>
      </c>
      <c r="G160" s="44">
        <f>CONVERT(LEFT(WEATHER14[[#This Row],[TEMP °F]],FIND("F",WEATHER14[[#This Row],[TEMP °F]])-3),"F","C")</f>
        <v>0</v>
      </c>
      <c r="H160">
        <f>WEEKDAY(WEATHER14[[#This Row],[Date]])</f>
        <v>4</v>
      </c>
      <c r="I160" t="str">
        <f>IF(ISNUMBER(MATCH(WEATHER14[[#This Row],[Date]],$M$6:$M$9,0)),"HOLIDAY","")</f>
        <v/>
      </c>
    </row>
    <row r="161" spans="4:9" x14ac:dyDescent="0.25">
      <c r="D161" s="32">
        <v>45266</v>
      </c>
      <c r="E161" s="43">
        <v>0.95833333333333337</v>
      </c>
      <c r="F161" t="s">
        <v>206</v>
      </c>
      <c r="G161" s="44">
        <f>CONVERT(LEFT(WEATHER14[[#This Row],[TEMP °F]],FIND("F",WEATHER14[[#This Row],[TEMP °F]])-3),"F","C")</f>
        <v>-1.1111111111111112</v>
      </c>
      <c r="H161">
        <f>WEEKDAY(WEATHER14[[#This Row],[Date]])</f>
        <v>4</v>
      </c>
      <c r="I161" t="str">
        <f>IF(ISNUMBER(MATCH(WEATHER14[[#This Row],[Date]],$M$6:$M$9,0)),"HOLIDAY","")</f>
        <v/>
      </c>
    </row>
    <row r="162" spans="4:9" x14ac:dyDescent="0.25">
      <c r="D162" s="32">
        <v>45267</v>
      </c>
      <c r="E162" s="43">
        <v>0</v>
      </c>
      <c r="F162" t="s">
        <v>206</v>
      </c>
      <c r="G162" s="44">
        <f>CONVERT(LEFT(WEATHER14[[#This Row],[TEMP °F]],FIND("F",WEATHER14[[#This Row],[TEMP °F]])-3),"F","C")</f>
        <v>-1.1111111111111112</v>
      </c>
      <c r="H162">
        <f>WEEKDAY(WEATHER14[[#This Row],[Date]])</f>
        <v>5</v>
      </c>
      <c r="I162" t="str">
        <f>IF(ISNUMBER(MATCH(WEATHER14[[#This Row],[Date]],$M$6:$M$9,0)),"HOLIDAY","")</f>
        <v/>
      </c>
    </row>
    <row r="163" spans="4:9" x14ac:dyDescent="0.25">
      <c r="D163" s="32">
        <v>45267</v>
      </c>
      <c r="E163" s="43">
        <v>4.1666666666666664E-2</v>
      </c>
      <c r="F163" t="s">
        <v>205</v>
      </c>
      <c r="G163" s="44">
        <f>CONVERT(LEFT(WEATHER14[[#This Row],[TEMP °F]],FIND("F",WEATHER14[[#This Row],[TEMP °F]])-3),"F","C")</f>
        <v>0</v>
      </c>
      <c r="H163">
        <f>WEEKDAY(WEATHER14[[#This Row],[Date]])</f>
        <v>5</v>
      </c>
      <c r="I163" t="str">
        <f>IF(ISNUMBER(MATCH(WEATHER14[[#This Row],[Date]],$M$6:$M$9,0)),"HOLIDAY","")</f>
        <v/>
      </c>
    </row>
    <row r="164" spans="4:9" x14ac:dyDescent="0.25">
      <c r="D164" s="32">
        <v>45267</v>
      </c>
      <c r="E164" s="43">
        <v>8.3333333333333329E-2</v>
      </c>
      <c r="F164" t="s">
        <v>206</v>
      </c>
      <c r="G164" s="44">
        <f>CONVERT(LEFT(WEATHER14[[#This Row],[TEMP °F]],FIND("F",WEATHER14[[#This Row],[TEMP °F]])-3),"F","C")</f>
        <v>-1.1111111111111112</v>
      </c>
      <c r="H164">
        <f>WEEKDAY(WEATHER14[[#This Row],[Date]])</f>
        <v>5</v>
      </c>
      <c r="I164" t="str">
        <f>IF(ISNUMBER(MATCH(WEATHER14[[#This Row],[Date]],$M$6:$M$9,0)),"HOLIDAY","")</f>
        <v/>
      </c>
    </row>
    <row r="165" spans="4:9" x14ac:dyDescent="0.25">
      <c r="D165" s="32">
        <v>45267</v>
      </c>
      <c r="E165" s="43">
        <v>0.125</v>
      </c>
      <c r="F165" t="s">
        <v>205</v>
      </c>
      <c r="G165" s="44">
        <f>CONVERT(LEFT(WEATHER14[[#This Row],[TEMP °F]],FIND("F",WEATHER14[[#This Row],[TEMP °F]])-3),"F","C")</f>
        <v>0</v>
      </c>
      <c r="H165">
        <f>WEEKDAY(WEATHER14[[#This Row],[Date]])</f>
        <v>5</v>
      </c>
      <c r="I165" t="str">
        <f>IF(ISNUMBER(MATCH(WEATHER14[[#This Row],[Date]],$M$6:$M$9,0)),"HOLIDAY","")</f>
        <v/>
      </c>
    </row>
    <row r="166" spans="4:9" x14ac:dyDescent="0.25">
      <c r="D166" s="32">
        <v>45267</v>
      </c>
      <c r="E166" s="43">
        <v>0.16666666666666666</v>
      </c>
      <c r="F166" t="s">
        <v>205</v>
      </c>
      <c r="G166" s="44">
        <f>CONVERT(LEFT(WEATHER14[[#This Row],[TEMP °F]],FIND("F",WEATHER14[[#This Row],[TEMP °F]])-3),"F","C")</f>
        <v>0</v>
      </c>
      <c r="H166">
        <f>WEEKDAY(WEATHER14[[#This Row],[Date]])</f>
        <v>5</v>
      </c>
      <c r="I166" t="str">
        <f>IF(ISNUMBER(MATCH(WEATHER14[[#This Row],[Date]],$M$6:$M$9,0)),"HOLIDAY","")</f>
        <v/>
      </c>
    </row>
    <row r="167" spans="4:9" x14ac:dyDescent="0.25">
      <c r="D167" s="32">
        <v>45267</v>
      </c>
      <c r="E167" s="43">
        <v>0.20833333333333334</v>
      </c>
      <c r="F167" t="s">
        <v>205</v>
      </c>
      <c r="G167" s="44">
        <f>CONVERT(LEFT(WEATHER14[[#This Row],[TEMP °F]],FIND("F",WEATHER14[[#This Row],[TEMP °F]])-3),"F","C")</f>
        <v>0</v>
      </c>
      <c r="H167">
        <f>WEEKDAY(WEATHER14[[#This Row],[Date]])</f>
        <v>5</v>
      </c>
      <c r="I167" t="str">
        <f>IF(ISNUMBER(MATCH(WEATHER14[[#This Row],[Date]],$M$6:$M$9,0)),"HOLIDAY","")</f>
        <v/>
      </c>
    </row>
    <row r="168" spans="4:9" x14ac:dyDescent="0.25">
      <c r="D168" s="32">
        <v>45267</v>
      </c>
      <c r="E168" s="43">
        <v>0.25</v>
      </c>
      <c r="F168" t="s">
        <v>204</v>
      </c>
      <c r="G168" s="44">
        <f>CONVERT(LEFT(WEATHER14[[#This Row],[TEMP °F]],FIND("F",WEATHER14[[#This Row],[TEMP °F]])-3),"F","C")</f>
        <v>1.1111111111111112</v>
      </c>
      <c r="H168">
        <f>WEEKDAY(WEATHER14[[#This Row],[Date]])</f>
        <v>5</v>
      </c>
      <c r="I168" t="str">
        <f>IF(ISNUMBER(MATCH(WEATHER14[[#This Row],[Date]],$M$6:$M$9,0)),"HOLIDAY","")</f>
        <v/>
      </c>
    </row>
    <row r="169" spans="4:9" x14ac:dyDescent="0.25">
      <c r="D169" s="32">
        <v>45267</v>
      </c>
      <c r="E169" s="43">
        <v>0.29166666666666669</v>
      </c>
      <c r="F169" t="s">
        <v>204</v>
      </c>
      <c r="G169" s="44">
        <f>CONVERT(LEFT(WEATHER14[[#This Row],[TEMP °F]],FIND("F",WEATHER14[[#This Row],[TEMP °F]])-3),"F","C")</f>
        <v>1.1111111111111112</v>
      </c>
      <c r="H169">
        <f>WEEKDAY(WEATHER14[[#This Row],[Date]])</f>
        <v>5</v>
      </c>
      <c r="I169" t="str">
        <f>IF(ISNUMBER(MATCH(WEATHER14[[#This Row],[Date]],$M$6:$M$9,0)),"HOLIDAY","")</f>
        <v/>
      </c>
    </row>
    <row r="170" spans="4:9" x14ac:dyDescent="0.25">
      <c r="D170" s="32">
        <v>45267</v>
      </c>
      <c r="E170" s="43">
        <v>0.33333333333333331</v>
      </c>
      <c r="F170" t="s">
        <v>204</v>
      </c>
      <c r="G170" s="44">
        <f>CONVERT(LEFT(WEATHER14[[#This Row],[TEMP °F]],FIND("F",WEATHER14[[#This Row],[TEMP °F]])-3),"F","C")</f>
        <v>1.1111111111111112</v>
      </c>
      <c r="H170">
        <f>WEEKDAY(WEATHER14[[#This Row],[Date]])</f>
        <v>5</v>
      </c>
      <c r="I170" t="str">
        <f>IF(ISNUMBER(MATCH(WEATHER14[[#This Row],[Date]],$M$6:$M$9,0)),"HOLIDAY","")</f>
        <v/>
      </c>
    </row>
    <row r="171" spans="4:9" x14ac:dyDescent="0.25">
      <c r="D171" s="32">
        <v>45267</v>
      </c>
      <c r="E171" s="43">
        <v>0.375</v>
      </c>
      <c r="F171" t="s">
        <v>203</v>
      </c>
      <c r="G171" s="44">
        <f>CONVERT(LEFT(WEATHER14[[#This Row],[TEMP °F]],FIND("F",WEATHER14[[#This Row],[TEMP °F]])-3),"F","C")</f>
        <v>2.2222222222222223</v>
      </c>
      <c r="H171">
        <f>WEEKDAY(WEATHER14[[#This Row],[Date]])</f>
        <v>5</v>
      </c>
      <c r="I171" t="str">
        <f>IF(ISNUMBER(MATCH(WEATHER14[[#This Row],[Date]],$M$6:$M$9,0)),"HOLIDAY","")</f>
        <v/>
      </c>
    </row>
    <row r="172" spans="4:9" x14ac:dyDescent="0.25">
      <c r="D172" s="32">
        <v>45267</v>
      </c>
      <c r="E172" s="43">
        <v>0.41666666666666669</v>
      </c>
      <c r="F172" t="s">
        <v>203</v>
      </c>
      <c r="G172" s="44">
        <f>CONVERT(LEFT(WEATHER14[[#This Row],[TEMP °F]],FIND("F",WEATHER14[[#This Row],[TEMP °F]])-3),"F","C")</f>
        <v>2.2222222222222223</v>
      </c>
      <c r="H172">
        <f>WEEKDAY(WEATHER14[[#This Row],[Date]])</f>
        <v>5</v>
      </c>
      <c r="I172" t="str">
        <f>IF(ISNUMBER(MATCH(WEATHER14[[#This Row],[Date]],$M$6:$M$9,0)),"HOLIDAY","")</f>
        <v/>
      </c>
    </row>
    <row r="173" spans="4:9" x14ac:dyDescent="0.25">
      <c r="D173" s="32">
        <v>45267</v>
      </c>
      <c r="E173" s="43">
        <v>0.45833333333333331</v>
      </c>
      <c r="F173" t="s">
        <v>202</v>
      </c>
      <c r="G173" s="44">
        <f>CONVERT(LEFT(WEATHER14[[#This Row],[TEMP °F]],FIND("F",WEATHER14[[#This Row],[TEMP °F]])-3),"F","C")</f>
        <v>2.7777777777777777</v>
      </c>
      <c r="H173">
        <f>WEEKDAY(WEATHER14[[#This Row],[Date]])</f>
        <v>5</v>
      </c>
      <c r="I173" t="str">
        <f>IF(ISNUMBER(MATCH(WEATHER14[[#This Row],[Date]],$M$6:$M$9,0)),"HOLIDAY","")</f>
        <v/>
      </c>
    </row>
    <row r="174" spans="4:9" x14ac:dyDescent="0.25">
      <c r="D174" s="32">
        <v>45267</v>
      </c>
      <c r="E174" s="43">
        <v>0.5</v>
      </c>
      <c r="F174" t="s">
        <v>202</v>
      </c>
      <c r="G174" s="44">
        <f>CONVERT(LEFT(WEATHER14[[#This Row],[TEMP °F]],FIND("F",WEATHER14[[#This Row],[TEMP °F]])-3),"F","C")</f>
        <v>2.7777777777777777</v>
      </c>
      <c r="H174">
        <f>WEEKDAY(WEATHER14[[#This Row],[Date]])</f>
        <v>5</v>
      </c>
      <c r="I174" t="str">
        <f>IF(ISNUMBER(MATCH(WEATHER14[[#This Row],[Date]],$M$6:$M$9,0)),"HOLIDAY","")</f>
        <v/>
      </c>
    </row>
    <row r="175" spans="4:9" x14ac:dyDescent="0.25">
      <c r="D175" s="32">
        <v>45267</v>
      </c>
      <c r="E175" s="43">
        <v>0.54166666666666663</v>
      </c>
      <c r="F175" t="s">
        <v>209</v>
      </c>
      <c r="G175" s="44">
        <f>CONVERT(LEFT(WEATHER14[[#This Row],[TEMP °F]],FIND("F",WEATHER14[[#This Row],[TEMP °F]])-3),"F","C")</f>
        <v>3.8888888888888888</v>
      </c>
      <c r="H175">
        <f>WEEKDAY(WEATHER14[[#This Row],[Date]])</f>
        <v>5</v>
      </c>
      <c r="I175" t="str">
        <f>IF(ISNUMBER(MATCH(WEATHER14[[#This Row],[Date]],$M$6:$M$9,0)),"HOLIDAY","")</f>
        <v/>
      </c>
    </row>
    <row r="176" spans="4:9" x14ac:dyDescent="0.25">
      <c r="D176" s="32">
        <v>45267</v>
      </c>
      <c r="E176" s="43">
        <v>0.58333333333333337</v>
      </c>
      <c r="F176" t="s">
        <v>209</v>
      </c>
      <c r="G176" s="44">
        <f>CONVERT(LEFT(WEATHER14[[#This Row],[TEMP °F]],FIND("F",WEATHER14[[#This Row],[TEMP °F]])-3),"F","C")</f>
        <v>3.8888888888888888</v>
      </c>
      <c r="H176">
        <f>WEEKDAY(WEATHER14[[#This Row],[Date]])</f>
        <v>5</v>
      </c>
      <c r="I176" t="str">
        <f>IF(ISNUMBER(MATCH(WEATHER14[[#This Row],[Date]],$M$6:$M$9,0)),"HOLIDAY","")</f>
        <v/>
      </c>
    </row>
    <row r="177" spans="4:9" x14ac:dyDescent="0.25">
      <c r="D177" s="32">
        <v>45267</v>
      </c>
      <c r="E177" s="43">
        <v>0.625</v>
      </c>
      <c r="F177" t="s">
        <v>209</v>
      </c>
      <c r="G177" s="44">
        <f>CONVERT(LEFT(WEATHER14[[#This Row],[TEMP °F]],FIND("F",WEATHER14[[#This Row],[TEMP °F]])-3),"F","C")</f>
        <v>3.8888888888888888</v>
      </c>
      <c r="H177">
        <f>WEEKDAY(WEATHER14[[#This Row],[Date]])</f>
        <v>5</v>
      </c>
      <c r="I177" t="str">
        <f>IF(ISNUMBER(MATCH(WEATHER14[[#This Row],[Date]],$M$6:$M$9,0)),"HOLIDAY","")</f>
        <v/>
      </c>
    </row>
    <row r="178" spans="4:9" x14ac:dyDescent="0.25">
      <c r="D178" s="32">
        <v>45267</v>
      </c>
      <c r="E178" s="43">
        <v>0.66666666666666663</v>
      </c>
      <c r="F178" t="s">
        <v>209</v>
      </c>
      <c r="G178" s="44">
        <f>CONVERT(LEFT(WEATHER14[[#This Row],[TEMP °F]],FIND("F",WEATHER14[[#This Row],[TEMP °F]])-3),"F","C")</f>
        <v>3.8888888888888888</v>
      </c>
      <c r="H178">
        <f>WEEKDAY(WEATHER14[[#This Row],[Date]])</f>
        <v>5</v>
      </c>
      <c r="I178" t="str">
        <f>IF(ISNUMBER(MATCH(WEATHER14[[#This Row],[Date]],$M$6:$M$9,0)),"HOLIDAY","")</f>
        <v/>
      </c>
    </row>
    <row r="179" spans="4:9" x14ac:dyDescent="0.25">
      <c r="D179" s="32">
        <v>45267</v>
      </c>
      <c r="E179" s="43">
        <v>0.70833333333333337</v>
      </c>
      <c r="F179" t="s">
        <v>209</v>
      </c>
      <c r="G179" s="44">
        <f>CONVERT(LEFT(WEATHER14[[#This Row],[TEMP °F]],FIND("F",WEATHER14[[#This Row],[TEMP °F]])-3),"F","C")</f>
        <v>3.8888888888888888</v>
      </c>
      <c r="H179">
        <f>WEEKDAY(WEATHER14[[#This Row],[Date]])</f>
        <v>5</v>
      </c>
      <c r="I179" t="str">
        <f>IF(ISNUMBER(MATCH(WEATHER14[[#This Row],[Date]],$M$6:$M$9,0)),"HOLIDAY","")</f>
        <v/>
      </c>
    </row>
    <row r="180" spans="4:9" x14ac:dyDescent="0.25">
      <c r="D180" s="32">
        <v>45267</v>
      </c>
      <c r="E180" s="43">
        <v>0.75</v>
      </c>
      <c r="F180" t="s">
        <v>209</v>
      </c>
      <c r="G180" s="44">
        <f>CONVERT(LEFT(WEATHER14[[#This Row],[TEMP °F]],FIND("F",WEATHER14[[#This Row],[TEMP °F]])-3),"F","C")</f>
        <v>3.8888888888888888</v>
      </c>
      <c r="H180">
        <f>WEEKDAY(WEATHER14[[#This Row],[Date]])</f>
        <v>5</v>
      </c>
      <c r="I180" t="str">
        <f>IF(ISNUMBER(MATCH(WEATHER14[[#This Row],[Date]],$M$6:$M$9,0)),"HOLIDAY","")</f>
        <v/>
      </c>
    </row>
    <row r="181" spans="4:9" x14ac:dyDescent="0.25">
      <c r="D181" s="32">
        <v>45267</v>
      </c>
      <c r="E181" s="43">
        <v>0.79166666666666663</v>
      </c>
      <c r="F181" t="s">
        <v>209</v>
      </c>
      <c r="G181" s="44">
        <f>CONVERT(LEFT(WEATHER14[[#This Row],[TEMP °F]],FIND("F",WEATHER14[[#This Row],[TEMP °F]])-3),"F","C")</f>
        <v>3.8888888888888888</v>
      </c>
      <c r="H181">
        <f>WEEKDAY(WEATHER14[[#This Row],[Date]])</f>
        <v>5</v>
      </c>
      <c r="I181" t="str">
        <f>IF(ISNUMBER(MATCH(WEATHER14[[#This Row],[Date]],$M$6:$M$9,0)),"HOLIDAY","")</f>
        <v/>
      </c>
    </row>
    <row r="182" spans="4:9" x14ac:dyDescent="0.25">
      <c r="D182" s="32">
        <v>45267</v>
      </c>
      <c r="E182" s="43">
        <v>0.83333333333333337</v>
      </c>
      <c r="F182" t="s">
        <v>209</v>
      </c>
      <c r="G182" s="44">
        <f>CONVERT(LEFT(WEATHER14[[#This Row],[TEMP °F]],FIND("F",WEATHER14[[#This Row],[TEMP °F]])-3),"F","C")</f>
        <v>3.8888888888888888</v>
      </c>
      <c r="H182">
        <f>WEEKDAY(WEATHER14[[#This Row],[Date]])</f>
        <v>5</v>
      </c>
      <c r="I182" t="str">
        <f>IF(ISNUMBER(MATCH(WEATHER14[[#This Row],[Date]],$M$6:$M$9,0)),"HOLIDAY","")</f>
        <v/>
      </c>
    </row>
    <row r="183" spans="4:9" x14ac:dyDescent="0.25">
      <c r="D183" s="32">
        <v>45267</v>
      </c>
      <c r="E183" s="43">
        <v>0.875</v>
      </c>
      <c r="F183" t="s">
        <v>209</v>
      </c>
      <c r="G183" s="44">
        <f>CONVERT(LEFT(WEATHER14[[#This Row],[TEMP °F]],FIND("F",WEATHER14[[#This Row],[TEMP °F]])-3),"F","C")</f>
        <v>3.8888888888888888</v>
      </c>
      <c r="H183">
        <f>WEEKDAY(WEATHER14[[#This Row],[Date]])</f>
        <v>5</v>
      </c>
      <c r="I183" t="str">
        <f>IF(ISNUMBER(MATCH(WEATHER14[[#This Row],[Date]],$M$6:$M$9,0)),"HOLIDAY","")</f>
        <v/>
      </c>
    </row>
    <row r="184" spans="4:9" x14ac:dyDescent="0.25">
      <c r="D184" s="32">
        <v>45267</v>
      </c>
      <c r="E184" s="43">
        <v>0.91666666666666663</v>
      </c>
      <c r="F184" t="s">
        <v>209</v>
      </c>
      <c r="G184" s="44">
        <f>CONVERT(LEFT(WEATHER14[[#This Row],[TEMP °F]],FIND("F",WEATHER14[[#This Row],[TEMP °F]])-3),"F","C")</f>
        <v>3.8888888888888888</v>
      </c>
      <c r="H184">
        <f>WEEKDAY(WEATHER14[[#This Row],[Date]])</f>
        <v>5</v>
      </c>
      <c r="I184" t="str">
        <f>IF(ISNUMBER(MATCH(WEATHER14[[#This Row],[Date]],$M$6:$M$9,0)),"HOLIDAY","")</f>
        <v/>
      </c>
    </row>
    <row r="185" spans="4:9" x14ac:dyDescent="0.25">
      <c r="D185" s="32">
        <v>45267</v>
      </c>
      <c r="E185" s="43">
        <v>0.95833333333333337</v>
      </c>
      <c r="F185" t="s">
        <v>209</v>
      </c>
      <c r="G185" s="44">
        <f>CONVERT(LEFT(WEATHER14[[#This Row],[TEMP °F]],FIND("F",WEATHER14[[#This Row],[TEMP °F]])-3),"F","C")</f>
        <v>3.8888888888888888</v>
      </c>
      <c r="H185">
        <f>WEEKDAY(WEATHER14[[#This Row],[Date]])</f>
        <v>5</v>
      </c>
      <c r="I185" t="str">
        <f>IF(ISNUMBER(MATCH(WEATHER14[[#This Row],[Date]],$M$6:$M$9,0)),"HOLIDAY","")</f>
        <v/>
      </c>
    </row>
    <row r="186" spans="4:9" x14ac:dyDescent="0.25">
      <c r="D186" s="32">
        <v>45268</v>
      </c>
      <c r="E186" s="43">
        <v>0</v>
      </c>
      <c r="F186" t="s">
        <v>209</v>
      </c>
      <c r="G186" s="44">
        <f>CONVERT(LEFT(WEATHER14[[#This Row],[TEMP °F]],FIND("F",WEATHER14[[#This Row],[TEMP °F]])-3),"F","C")</f>
        <v>3.8888888888888888</v>
      </c>
      <c r="H186">
        <f>WEEKDAY(WEATHER14[[#This Row],[Date]])</f>
        <v>6</v>
      </c>
      <c r="I186" t="str">
        <f>IF(ISNUMBER(MATCH(WEATHER14[[#This Row],[Date]],$M$6:$M$9,0)),"HOLIDAY","")</f>
        <v>HOLIDAY</v>
      </c>
    </row>
    <row r="187" spans="4:9" x14ac:dyDescent="0.25">
      <c r="D187" s="32">
        <v>45268</v>
      </c>
      <c r="E187" s="43">
        <v>4.1666666666666664E-2</v>
      </c>
      <c r="F187" t="s">
        <v>209</v>
      </c>
      <c r="G187" s="44">
        <f>CONVERT(LEFT(WEATHER14[[#This Row],[TEMP °F]],FIND("F",WEATHER14[[#This Row],[TEMP °F]])-3),"F","C")</f>
        <v>3.8888888888888888</v>
      </c>
      <c r="H187">
        <f>WEEKDAY(WEATHER14[[#This Row],[Date]])</f>
        <v>6</v>
      </c>
      <c r="I187" t="str">
        <f>IF(ISNUMBER(MATCH(WEATHER14[[#This Row],[Date]],$M$6:$M$9,0)),"HOLIDAY","")</f>
        <v>HOLIDAY</v>
      </c>
    </row>
    <row r="188" spans="4:9" x14ac:dyDescent="0.25">
      <c r="D188" s="32">
        <v>45268</v>
      </c>
      <c r="E188" s="43">
        <v>8.3333333333333329E-2</v>
      </c>
      <c r="F188" t="s">
        <v>209</v>
      </c>
      <c r="G188" s="44">
        <f>CONVERT(LEFT(WEATHER14[[#This Row],[TEMP °F]],FIND("F",WEATHER14[[#This Row],[TEMP °F]])-3),"F","C")</f>
        <v>3.8888888888888888</v>
      </c>
      <c r="H188">
        <f>WEEKDAY(WEATHER14[[#This Row],[Date]])</f>
        <v>6</v>
      </c>
      <c r="I188" t="str">
        <f>IF(ISNUMBER(MATCH(WEATHER14[[#This Row],[Date]],$M$6:$M$9,0)),"HOLIDAY","")</f>
        <v>HOLIDAY</v>
      </c>
    </row>
    <row r="189" spans="4:9" x14ac:dyDescent="0.25">
      <c r="D189" s="32">
        <v>45268</v>
      </c>
      <c r="E189" s="43">
        <v>0.125</v>
      </c>
      <c r="F189" t="s">
        <v>209</v>
      </c>
      <c r="G189" s="44">
        <f>CONVERT(LEFT(WEATHER14[[#This Row],[TEMP °F]],FIND("F",WEATHER14[[#This Row],[TEMP °F]])-3),"F","C")</f>
        <v>3.8888888888888888</v>
      </c>
      <c r="H189">
        <f>WEEKDAY(WEATHER14[[#This Row],[Date]])</f>
        <v>6</v>
      </c>
      <c r="I189" t="str">
        <f>IF(ISNUMBER(MATCH(WEATHER14[[#This Row],[Date]],$M$6:$M$9,0)),"HOLIDAY","")</f>
        <v>HOLIDAY</v>
      </c>
    </row>
    <row r="190" spans="4:9" x14ac:dyDescent="0.25">
      <c r="D190" s="32">
        <v>45268</v>
      </c>
      <c r="E190" s="43">
        <v>0.16666666666666666</v>
      </c>
      <c r="F190" t="s">
        <v>202</v>
      </c>
      <c r="G190" s="44">
        <f>CONVERT(LEFT(WEATHER14[[#This Row],[TEMP °F]],FIND("F",WEATHER14[[#This Row],[TEMP °F]])-3),"F","C")</f>
        <v>2.7777777777777777</v>
      </c>
      <c r="H190">
        <f>WEEKDAY(WEATHER14[[#This Row],[Date]])</f>
        <v>6</v>
      </c>
      <c r="I190" t="str">
        <f>IF(ISNUMBER(MATCH(WEATHER14[[#This Row],[Date]],$M$6:$M$9,0)),"HOLIDAY","")</f>
        <v>HOLIDAY</v>
      </c>
    </row>
    <row r="191" spans="4:9" x14ac:dyDescent="0.25">
      <c r="D191" s="32">
        <v>45268</v>
      </c>
      <c r="E191" s="43">
        <v>0.20833333333333334</v>
      </c>
      <c r="F191" t="s">
        <v>209</v>
      </c>
      <c r="G191" s="44">
        <f>CONVERT(LEFT(WEATHER14[[#This Row],[TEMP °F]],FIND("F",WEATHER14[[#This Row],[TEMP °F]])-3),"F","C")</f>
        <v>3.8888888888888888</v>
      </c>
      <c r="H191">
        <f>WEEKDAY(WEATHER14[[#This Row],[Date]])</f>
        <v>6</v>
      </c>
      <c r="I191" t="str">
        <f>IF(ISNUMBER(MATCH(WEATHER14[[#This Row],[Date]],$M$6:$M$9,0)),"HOLIDAY","")</f>
        <v>HOLIDAY</v>
      </c>
    </row>
    <row r="192" spans="4:9" x14ac:dyDescent="0.25">
      <c r="D192" s="32">
        <v>45268</v>
      </c>
      <c r="E192" s="43">
        <v>0.25</v>
      </c>
      <c r="F192" t="s">
        <v>209</v>
      </c>
      <c r="G192" s="44">
        <f>CONVERT(LEFT(WEATHER14[[#This Row],[TEMP °F]],FIND("F",WEATHER14[[#This Row],[TEMP °F]])-3),"F","C")</f>
        <v>3.8888888888888888</v>
      </c>
      <c r="H192">
        <f>WEEKDAY(WEATHER14[[#This Row],[Date]])</f>
        <v>6</v>
      </c>
      <c r="I192" t="str">
        <f>IF(ISNUMBER(MATCH(WEATHER14[[#This Row],[Date]],$M$6:$M$9,0)),"HOLIDAY","")</f>
        <v>HOLIDAY</v>
      </c>
    </row>
    <row r="193" spans="4:9" x14ac:dyDescent="0.25">
      <c r="D193" s="32">
        <v>45268</v>
      </c>
      <c r="E193" s="43">
        <v>0.29166666666666669</v>
      </c>
      <c r="F193" t="s">
        <v>209</v>
      </c>
      <c r="G193" s="44">
        <f>CONVERT(LEFT(WEATHER14[[#This Row],[TEMP °F]],FIND("F",WEATHER14[[#This Row],[TEMP °F]])-3),"F","C")</f>
        <v>3.8888888888888888</v>
      </c>
      <c r="H193">
        <f>WEEKDAY(WEATHER14[[#This Row],[Date]])</f>
        <v>6</v>
      </c>
      <c r="I193" t="str">
        <f>IF(ISNUMBER(MATCH(WEATHER14[[#This Row],[Date]],$M$6:$M$9,0)),"HOLIDAY","")</f>
        <v>HOLIDAY</v>
      </c>
    </row>
    <row r="194" spans="4:9" x14ac:dyDescent="0.25">
      <c r="D194" s="32">
        <v>45268</v>
      </c>
      <c r="E194" s="43">
        <v>0.33333333333333331</v>
      </c>
      <c r="F194" t="s">
        <v>209</v>
      </c>
      <c r="G194" s="44">
        <f>CONVERT(LEFT(WEATHER14[[#This Row],[TEMP °F]],FIND("F",WEATHER14[[#This Row],[TEMP °F]])-3),"F","C")</f>
        <v>3.8888888888888888</v>
      </c>
      <c r="H194">
        <f>WEEKDAY(WEATHER14[[#This Row],[Date]])</f>
        <v>6</v>
      </c>
      <c r="I194" t="str">
        <f>IF(ISNUMBER(MATCH(WEATHER14[[#This Row],[Date]],$M$6:$M$9,0)),"HOLIDAY","")</f>
        <v>HOLIDAY</v>
      </c>
    </row>
    <row r="195" spans="4:9" x14ac:dyDescent="0.25">
      <c r="D195" s="32">
        <v>45268</v>
      </c>
      <c r="E195" s="43">
        <v>0.375</v>
      </c>
      <c r="F195" t="s">
        <v>201</v>
      </c>
      <c r="G195" s="44">
        <f>CONVERT(LEFT(WEATHER14[[#This Row],[TEMP °F]],FIND("F",WEATHER14[[#This Row],[TEMP °F]])-3),"F","C")</f>
        <v>5</v>
      </c>
      <c r="H195">
        <f>WEEKDAY(WEATHER14[[#This Row],[Date]])</f>
        <v>6</v>
      </c>
      <c r="I195" t="str">
        <f>IF(ISNUMBER(MATCH(WEATHER14[[#This Row],[Date]],$M$6:$M$9,0)),"HOLIDAY","")</f>
        <v>HOLIDAY</v>
      </c>
    </row>
    <row r="196" spans="4:9" x14ac:dyDescent="0.25">
      <c r="D196" s="32">
        <v>45268</v>
      </c>
      <c r="E196" s="43">
        <v>0.41666666666666669</v>
      </c>
      <c r="F196" t="s">
        <v>201</v>
      </c>
      <c r="G196" s="44">
        <f>CONVERT(LEFT(WEATHER14[[#This Row],[TEMP °F]],FIND("F",WEATHER14[[#This Row],[TEMP °F]])-3),"F","C")</f>
        <v>5</v>
      </c>
      <c r="H196">
        <f>WEEKDAY(WEATHER14[[#This Row],[Date]])</f>
        <v>6</v>
      </c>
      <c r="I196" t="str">
        <f>IF(ISNUMBER(MATCH(WEATHER14[[#This Row],[Date]],$M$6:$M$9,0)),"HOLIDAY","")</f>
        <v>HOLIDAY</v>
      </c>
    </row>
    <row r="197" spans="4:9" x14ac:dyDescent="0.25">
      <c r="D197" s="32">
        <v>45268</v>
      </c>
      <c r="E197" s="43">
        <v>0.45833333333333331</v>
      </c>
      <c r="F197" t="s">
        <v>200</v>
      </c>
      <c r="G197" s="44">
        <f>CONVERT(LEFT(WEATHER14[[#This Row],[TEMP °F]],FIND("F",WEATHER14[[#This Row],[TEMP °F]])-3),"F","C")</f>
        <v>6.1111111111111107</v>
      </c>
      <c r="H197">
        <f>WEEKDAY(WEATHER14[[#This Row],[Date]])</f>
        <v>6</v>
      </c>
      <c r="I197" t="str">
        <f>IF(ISNUMBER(MATCH(WEATHER14[[#This Row],[Date]],$M$6:$M$9,0)),"HOLIDAY","")</f>
        <v>HOLIDAY</v>
      </c>
    </row>
    <row r="198" spans="4:9" x14ac:dyDescent="0.25">
      <c r="D198" s="32">
        <v>45268</v>
      </c>
      <c r="E198" s="43">
        <v>0.5</v>
      </c>
      <c r="F198" t="s">
        <v>200</v>
      </c>
      <c r="G198" s="44">
        <f>CONVERT(LEFT(WEATHER14[[#This Row],[TEMP °F]],FIND("F",WEATHER14[[#This Row],[TEMP °F]])-3),"F","C")</f>
        <v>6.1111111111111107</v>
      </c>
      <c r="H198">
        <f>WEEKDAY(WEATHER14[[#This Row],[Date]])</f>
        <v>6</v>
      </c>
      <c r="I198" t="str">
        <f>IF(ISNUMBER(MATCH(WEATHER14[[#This Row],[Date]],$M$6:$M$9,0)),"HOLIDAY","")</f>
        <v>HOLIDAY</v>
      </c>
    </row>
    <row r="199" spans="4:9" x14ac:dyDescent="0.25">
      <c r="D199" s="32">
        <v>45268</v>
      </c>
      <c r="E199" s="43">
        <v>0.54166666666666663</v>
      </c>
      <c r="F199" t="s">
        <v>199</v>
      </c>
      <c r="G199" s="44">
        <f>CONVERT(LEFT(WEATHER14[[#This Row],[TEMP °F]],FIND("F",WEATHER14[[#This Row],[TEMP °F]])-3),"F","C")</f>
        <v>7.2222222222222223</v>
      </c>
      <c r="H199">
        <f>WEEKDAY(WEATHER14[[#This Row],[Date]])</f>
        <v>6</v>
      </c>
      <c r="I199" t="str">
        <f>IF(ISNUMBER(MATCH(WEATHER14[[#This Row],[Date]],$M$6:$M$9,0)),"HOLIDAY","")</f>
        <v>HOLIDAY</v>
      </c>
    </row>
    <row r="200" spans="4:9" x14ac:dyDescent="0.25">
      <c r="D200" s="32">
        <v>45268</v>
      </c>
      <c r="E200" s="43">
        <v>0.58333333333333337</v>
      </c>
      <c r="F200" t="s">
        <v>199</v>
      </c>
      <c r="G200" s="44">
        <f>CONVERT(LEFT(WEATHER14[[#This Row],[TEMP °F]],FIND("F",WEATHER14[[#This Row],[TEMP °F]])-3),"F","C")</f>
        <v>7.2222222222222223</v>
      </c>
      <c r="H200">
        <f>WEEKDAY(WEATHER14[[#This Row],[Date]])</f>
        <v>6</v>
      </c>
      <c r="I200" t="str">
        <f>IF(ISNUMBER(MATCH(WEATHER14[[#This Row],[Date]],$M$6:$M$9,0)),"HOLIDAY","")</f>
        <v>HOLIDAY</v>
      </c>
    </row>
    <row r="201" spans="4:9" x14ac:dyDescent="0.25">
      <c r="D201" s="32">
        <v>45268</v>
      </c>
      <c r="E201" s="43">
        <v>0.625</v>
      </c>
      <c r="F201" t="s">
        <v>200</v>
      </c>
      <c r="G201" s="44">
        <f>CONVERT(LEFT(WEATHER14[[#This Row],[TEMP °F]],FIND("F",WEATHER14[[#This Row],[TEMP °F]])-3),"F","C")</f>
        <v>6.1111111111111107</v>
      </c>
      <c r="H201">
        <f>WEEKDAY(WEATHER14[[#This Row],[Date]])</f>
        <v>6</v>
      </c>
      <c r="I201" t="str">
        <f>IF(ISNUMBER(MATCH(WEATHER14[[#This Row],[Date]],$M$6:$M$9,0)),"HOLIDAY","")</f>
        <v>HOLIDAY</v>
      </c>
    </row>
    <row r="202" spans="4:9" x14ac:dyDescent="0.25">
      <c r="D202" s="32">
        <v>45268</v>
      </c>
      <c r="E202" s="43">
        <v>0.66666666666666663</v>
      </c>
      <c r="F202" t="s">
        <v>201</v>
      </c>
      <c r="G202" s="44">
        <f>CONVERT(LEFT(WEATHER14[[#This Row],[TEMP °F]],FIND("F",WEATHER14[[#This Row],[TEMP °F]])-3),"F","C")</f>
        <v>5</v>
      </c>
      <c r="H202">
        <f>WEEKDAY(WEATHER14[[#This Row],[Date]])</f>
        <v>6</v>
      </c>
      <c r="I202" t="str">
        <f>IF(ISNUMBER(MATCH(WEATHER14[[#This Row],[Date]],$M$6:$M$9,0)),"HOLIDAY","")</f>
        <v>HOLIDAY</v>
      </c>
    </row>
    <row r="203" spans="4:9" x14ac:dyDescent="0.25">
      <c r="D203" s="32">
        <v>45268</v>
      </c>
      <c r="E203" s="43">
        <v>0.70833333333333337</v>
      </c>
      <c r="F203" t="s">
        <v>201</v>
      </c>
      <c r="G203" s="44">
        <f>CONVERT(LEFT(WEATHER14[[#This Row],[TEMP °F]],FIND("F",WEATHER14[[#This Row],[TEMP °F]])-3),"F","C")</f>
        <v>5</v>
      </c>
      <c r="H203">
        <f>WEEKDAY(WEATHER14[[#This Row],[Date]])</f>
        <v>6</v>
      </c>
      <c r="I203" t="str">
        <f>IF(ISNUMBER(MATCH(WEATHER14[[#This Row],[Date]],$M$6:$M$9,0)),"HOLIDAY","")</f>
        <v>HOLIDAY</v>
      </c>
    </row>
    <row r="204" spans="4:9" x14ac:dyDescent="0.25">
      <c r="D204" s="32">
        <v>45268</v>
      </c>
      <c r="E204" s="43">
        <v>0.75</v>
      </c>
      <c r="F204" t="s">
        <v>200</v>
      </c>
      <c r="G204" s="44">
        <f>CONVERT(LEFT(WEATHER14[[#This Row],[TEMP °F]],FIND("F",WEATHER14[[#This Row],[TEMP °F]])-3),"F","C")</f>
        <v>6.1111111111111107</v>
      </c>
      <c r="H204">
        <f>WEEKDAY(WEATHER14[[#This Row],[Date]])</f>
        <v>6</v>
      </c>
      <c r="I204" t="str">
        <f>IF(ISNUMBER(MATCH(WEATHER14[[#This Row],[Date]],$M$6:$M$9,0)),"HOLIDAY","")</f>
        <v>HOLIDAY</v>
      </c>
    </row>
    <row r="205" spans="4:9" x14ac:dyDescent="0.25">
      <c r="D205" s="32">
        <v>45268</v>
      </c>
      <c r="E205" s="43">
        <v>0.79166666666666663</v>
      </c>
      <c r="F205" t="s">
        <v>200</v>
      </c>
      <c r="G205" s="44">
        <f>CONVERT(LEFT(WEATHER14[[#This Row],[TEMP °F]],FIND("F",WEATHER14[[#This Row],[TEMP °F]])-3),"F","C")</f>
        <v>6.1111111111111107</v>
      </c>
      <c r="H205">
        <f>WEEKDAY(WEATHER14[[#This Row],[Date]])</f>
        <v>6</v>
      </c>
      <c r="I205" t="str">
        <f>IF(ISNUMBER(MATCH(WEATHER14[[#This Row],[Date]],$M$6:$M$9,0)),"HOLIDAY","")</f>
        <v>HOLIDAY</v>
      </c>
    </row>
    <row r="206" spans="4:9" x14ac:dyDescent="0.25">
      <c r="D206" s="32">
        <v>45268</v>
      </c>
      <c r="E206" s="43">
        <v>0.83333333333333337</v>
      </c>
      <c r="F206" t="s">
        <v>199</v>
      </c>
      <c r="G206" s="44">
        <f>CONVERT(LEFT(WEATHER14[[#This Row],[TEMP °F]],FIND("F",WEATHER14[[#This Row],[TEMP °F]])-3),"F","C")</f>
        <v>7.2222222222222223</v>
      </c>
      <c r="H206">
        <f>WEEKDAY(WEATHER14[[#This Row],[Date]])</f>
        <v>6</v>
      </c>
      <c r="I206" t="str">
        <f>IF(ISNUMBER(MATCH(WEATHER14[[#This Row],[Date]],$M$6:$M$9,0)),"HOLIDAY","")</f>
        <v>HOLIDAY</v>
      </c>
    </row>
    <row r="207" spans="4:9" x14ac:dyDescent="0.25">
      <c r="D207" s="32">
        <v>45268</v>
      </c>
      <c r="E207" s="43">
        <v>0.875</v>
      </c>
      <c r="F207" t="s">
        <v>199</v>
      </c>
      <c r="G207" s="44">
        <f>CONVERT(LEFT(WEATHER14[[#This Row],[TEMP °F]],FIND("F",WEATHER14[[#This Row],[TEMP °F]])-3),"F","C")</f>
        <v>7.2222222222222223</v>
      </c>
      <c r="H207">
        <f>WEEKDAY(WEATHER14[[#This Row],[Date]])</f>
        <v>6</v>
      </c>
      <c r="I207" t="str">
        <f>IF(ISNUMBER(MATCH(WEATHER14[[#This Row],[Date]],$M$6:$M$9,0)),"HOLIDAY","")</f>
        <v>HOLIDAY</v>
      </c>
    </row>
    <row r="208" spans="4:9" x14ac:dyDescent="0.25">
      <c r="D208" s="32">
        <v>45268</v>
      </c>
      <c r="E208" s="43">
        <v>0.91666666666666663</v>
      </c>
      <c r="F208" t="s">
        <v>199</v>
      </c>
      <c r="G208" s="44">
        <f>CONVERT(LEFT(WEATHER14[[#This Row],[TEMP °F]],FIND("F",WEATHER14[[#This Row],[TEMP °F]])-3),"F","C")</f>
        <v>7.2222222222222223</v>
      </c>
      <c r="H208">
        <f>WEEKDAY(WEATHER14[[#This Row],[Date]])</f>
        <v>6</v>
      </c>
      <c r="I208" t="str">
        <f>IF(ISNUMBER(MATCH(WEATHER14[[#This Row],[Date]],$M$6:$M$9,0)),"HOLIDAY","")</f>
        <v>HOLIDAY</v>
      </c>
    </row>
    <row r="209" spans="4:9" x14ac:dyDescent="0.25">
      <c r="D209" s="32">
        <v>45268</v>
      </c>
      <c r="E209" s="43">
        <v>0.95833333333333337</v>
      </c>
      <c r="F209" t="s">
        <v>199</v>
      </c>
      <c r="G209" s="44">
        <f>CONVERT(LEFT(WEATHER14[[#This Row],[TEMP °F]],FIND("F",WEATHER14[[#This Row],[TEMP °F]])-3),"F","C")</f>
        <v>7.2222222222222223</v>
      </c>
      <c r="H209">
        <f>WEEKDAY(WEATHER14[[#This Row],[Date]])</f>
        <v>6</v>
      </c>
      <c r="I209" t="str">
        <f>IF(ISNUMBER(MATCH(WEATHER14[[#This Row],[Date]],$M$6:$M$9,0)),"HOLIDAY","")</f>
        <v>HOLIDAY</v>
      </c>
    </row>
    <row r="210" spans="4:9" x14ac:dyDescent="0.25">
      <c r="D210" s="32">
        <v>45269</v>
      </c>
      <c r="E210" s="43">
        <v>0</v>
      </c>
      <c r="F210" t="s">
        <v>199</v>
      </c>
      <c r="G210" s="44">
        <f>CONVERT(LEFT(WEATHER14[[#This Row],[TEMP °F]],FIND("F",WEATHER14[[#This Row],[TEMP °F]])-3),"F","C")</f>
        <v>7.2222222222222223</v>
      </c>
      <c r="H210">
        <f>WEEKDAY(WEATHER14[[#This Row],[Date]])</f>
        <v>7</v>
      </c>
      <c r="I210" t="str">
        <f>IF(ISNUMBER(MATCH(WEATHER14[[#This Row],[Date]],$M$6:$M$9,0)),"HOLIDAY","")</f>
        <v/>
      </c>
    </row>
    <row r="211" spans="4:9" x14ac:dyDescent="0.25">
      <c r="D211" s="32">
        <v>45269</v>
      </c>
      <c r="E211" s="43">
        <v>4.1666666666666664E-2</v>
      </c>
      <c r="F211" t="s">
        <v>199</v>
      </c>
      <c r="G211" s="44">
        <f>CONVERT(LEFT(WEATHER14[[#This Row],[TEMP °F]],FIND("F",WEATHER14[[#This Row],[TEMP °F]])-3),"F","C")</f>
        <v>7.2222222222222223</v>
      </c>
      <c r="H211">
        <f>WEEKDAY(WEATHER14[[#This Row],[Date]])</f>
        <v>7</v>
      </c>
      <c r="I211" t="str">
        <f>IF(ISNUMBER(MATCH(WEATHER14[[#This Row],[Date]],$M$6:$M$9,0)),"HOLIDAY","")</f>
        <v/>
      </c>
    </row>
    <row r="212" spans="4:9" x14ac:dyDescent="0.25">
      <c r="D212" s="32">
        <v>45269</v>
      </c>
      <c r="E212" s="43">
        <v>8.3333333333333329E-2</v>
      </c>
      <c r="F212" t="s">
        <v>199</v>
      </c>
      <c r="G212" s="44">
        <f>CONVERT(LEFT(WEATHER14[[#This Row],[TEMP °F]],FIND("F",WEATHER14[[#This Row],[TEMP °F]])-3),"F","C")</f>
        <v>7.2222222222222223</v>
      </c>
      <c r="H212">
        <f>WEEKDAY(WEATHER14[[#This Row],[Date]])</f>
        <v>7</v>
      </c>
      <c r="I212" t="str">
        <f>IF(ISNUMBER(MATCH(WEATHER14[[#This Row],[Date]],$M$6:$M$9,0)),"HOLIDAY","")</f>
        <v/>
      </c>
    </row>
    <row r="213" spans="4:9" x14ac:dyDescent="0.25">
      <c r="D213" s="32">
        <v>45269</v>
      </c>
      <c r="E213" s="43">
        <v>0.125</v>
      </c>
      <c r="F213" t="s">
        <v>199</v>
      </c>
      <c r="G213" s="44">
        <f>CONVERT(LEFT(WEATHER14[[#This Row],[TEMP °F]],FIND("F",WEATHER14[[#This Row],[TEMP °F]])-3),"F","C")</f>
        <v>7.2222222222222223</v>
      </c>
      <c r="H213">
        <f>WEEKDAY(WEATHER14[[#This Row],[Date]])</f>
        <v>7</v>
      </c>
      <c r="I213" t="str">
        <f>IF(ISNUMBER(MATCH(WEATHER14[[#This Row],[Date]],$M$6:$M$9,0)),"HOLIDAY","")</f>
        <v/>
      </c>
    </row>
    <row r="214" spans="4:9" x14ac:dyDescent="0.25">
      <c r="D214" s="32">
        <v>45269</v>
      </c>
      <c r="E214" s="43">
        <v>0.16666666666666666</v>
      </c>
      <c r="F214" t="s">
        <v>198</v>
      </c>
      <c r="G214" s="44">
        <f>CONVERT(LEFT(WEATHER14[[#This Row],[TEMP °F]],FIND("F",WEATHER14[[#This Row],[TEMP °F]])-3),"F","C")</f>
        <v>7.7777777777777777</v>
      </c>
      <c r="H214">
        <f>WEEKDAY(WEATHER14[[#This Row],[Date]])</f>
        <v>7</v>
      </c>
      <c r="I214" t="str">
        <f>IF(ISNUMBER(MATCH(WEATHER14[[#This Row],[Date]],$M$6:$M$9,0)),"HOLIDAY","")</f>
        <v/>
      </c>
    </row>
    <row r="215" spans="4:9" x14ac:dyDescent="0.25">
      <c r="D215" s="32">
        <v>45269</v>
      </c>
      <c r="E215" s="43">
        <v>0.20833333333333334</v>
      </c>
      <c r="F215" t="s">
        <v>198</v>
      </c>
      <c r="G215" s="44">
        <f>CONVERT(LEFT(WEATHER14[[#This Row],[TEMP °F]],FIND("F",WEATHER14[[#This Row],[TEMP °F]])-3),"F","C")</f>
        <v>7.7777777777777777</v>
      </c>
      <c r="H215">
        <f>WEEKDAY(WEATHER14[[#This Row],[Date]])</f>
        <v>7</v>
      </c>
      <c r="I215" t="str">
        <f>IF(ISNUMBER(MATCH(WEATHER14[[#This Row],[Date]],$M$6:$M$9,0)),"HOLIDAY","")</f>
        <v/>
      </c>
    </row>
    <row r="216" spans="4:9" x14ac:dyDescent="0.25">
      <c r="D216" s="32">
        <v>45269</v>
      </c>
      <c r="E216" s="43">
        <v>0.25</v>
      </c>
      <c r="F216" t="s">
        <v>198</v>
      </c>
      <c r="G216" s="44">
        <f>CONVERT(LEFT(WEATHER14[[#This Row],[TEMP °F]],FIND("F",WEATHER14[[#This Row],[TEMP °F]])-3),"F","C")</f>
        <v>7.7777777777777777</v>
      </c>
      <c r="H216">
        <f>WEEKDAY(WEATHER14[[#This Row],[Date]])</f>
        <v>7</v>
      </c>
      <c r="I216" t="str">
        <f>IF(ISNUMBER(MATCH(WEATHER14[[#This Row],[Date]],$M$6:$M$9,0)),"HOLIDAY","")</f>
        <v/>
      </c>
    </row>
    <row r="217" spans="4:9" x14ac:dyDescent="0.25">
      <c r="D217" s="32">
        <v>45269</v>
      </c>
      <c r="E217" s="43">
        <v>0.29166666666666669</v>
      </c>
      <c r="F217" t="s">
        <v>198</v>
      </c>
      <c r="G217" s="44">
        <f>CONVERT(LEFT(WEATHER14[[#This Row],[TEMP °F]],FIND("F",WEATHER14[[#This Row],[TEMP °F]])-3),"F","C")</f>
        <v>7.7777777777777777</v>
      </c>
      <c r="H217">
        <f>WEEKDAY(WEATHER14[[#This Row],[Date]])</f>
        <v>7</v>
      </c>
      <c r="I217" t="str">
        <f>IF(ISNUMBER(MATCH(WEATHER14[[#This Row],[Date]],$M$6:$M$9,0)),"HOLIDAY","")</f>
        <v/>
      </c>
    </row>
    <row r="218" spans="4:9" x14ac:dyDescent="0.25">
      <c r="D218" s="32">
        <v>45269</v>
      </c>
      <c r="E218" s="43">
        <v>0.33333333333333331</v>
      </c>
      <c r="F218" t="s">
        <v>210</v>
      </c>
      <c r="G218" s="44">
        <f>CONVERT(LEFT(WEATHER14[[#This Row],[TEMP °F]],FIND("F",WEATHER14[[#This Row],[TEMP °F]])-3),"F","C")</f>
        <v>3.333333333333333</v>
      </c>
      <c r="H218">
        <f>WEEKDAY(WEATHER14[[#This Row],[Date]])</f>
        <v>7</v>
      </c>
      <c r="I218" t="str">
        <f>IF(ISNUMBER(MATCH(WEATHER14[[#This Row],[Date]],$M$6:$M$9,0)),"HOLIDAY","")</f>
        <v/>
      </c>
    </row>
    <row r="219" spans="4:9" x14ac:dyDescent="0.25">
      <c r="D219" s="32">
        <v>45269</v>
      </c>
      <c r="E219" s="43">
        <v>0.375</v>
      </c>
      <c r="F219" t="s">
        <v>211</v>
      </c>
      <c r="G219" s="44">
        <f>CONVERT(LEFT(WEATHER14[[#This Row],[TEMP °F]],FIND("F",WEATHER14[[#This Row],[TEMP °F]])-3),"F","C")</f>
        <v>10</v>
      </c>
      <c r="H219">
        <f>WEEKDAY(WEATHER14[[#This Row],[Date]])</f>
        <v>7</v>
      </c>
      <c r="I219" t="str">
        <f>IF(ISNUMBER(MATCH(WEATHER14[[#This Row],[Date]],$M$6:$M$9,0)),"HOLIDAY","")</f>
        <v/>
      </c>
    </row>
    <row r="220" spans="4:9" x14ac:dyDescent="0.25">
      <c r="D220" s="32">
        <v>45269</v>
      </c>
      <c r="E220" s="43">
        <v>0.41666666666666669</v>
      </c>
      <c r="F220" t="s">
        <v>211</v>
      </c>
      <c r="G220" s="44">
        <f>CONVERT(LEFT(WEATHER14[[#This Row],[TEMP °F]],FIND("F",WEATHER14[[#This Row],[TEMP °F]])-3),"F","C")</f>
        <v>10</v>
      </c>
      <c r="H220">
        <f>WEEKDAY(WEATHER14[[#This Row],[Date]])</f>
        <v>7</v>
      </c>
      <c r="I220" t="str">
        <f>IF(ISNUMBER(MATCH(WEATHER14[[#This Row],[Date]],$M$6:$M$9,0)),"HOLIDAY","")</f>
        <v/>
      </c>
    </row>
    <row r="221" spans="4:9" x14ac:dyDescent="0.25">
      <c r="D221" s="32">
        <v>45269</v>
      </c>
      <c r="E221" s="43">
        <v>0.45833333333333331</v>
      </c>
      <c r="F221" t="s">
        <v>212</v>
      </c>
      <c r="G221" s="44">
        <f>CONVERT(LEFT(WEATHER14[[#This Row],[TEMP °F]],FIND("F",WEATHER14[[#This Row],[TEMP °F]])-3),"F","C")</f>
        <v>11.111111111111111</v>
      </c>
      <c r="H221">
        <f>WEEKDAY(WEATHER14[[#This Row],[Date]])</f>
        <v>7</v>
      </c>
      <c r="I221" t="str">
        <f>IF(ISNUMBER(MATCH(WEATHER14[[#This Row],[Date]],$M$6:$M$9,0)),"HOLIDAY","")</f>
        <v/>
      </c>
    </row>
    <row r="222" spans="4:9" x14ac:dyDescent="0.25">
      <c r="D222" s="32">
        <v>45269</v>
      </c>
      <c r="E222" s="43">
        <v>0.5</v>
      </c>
      <c r="F222" t="s">
        <v>212</v>
      </c>
      <c r="G222" s="44">
        <f>CONVERT(LEFT(WEATHER14[[#This Row],[TEMP °F]],FIND("F",WEATHER14[[#This Row],[TEMP °F]])-3),"F","C")</f>
        <v>11.111111111111111</v>
      </c>
      <c r="H222">
        <f>WEEKDAY(WEATHER14[[#This Row],[Date]])</f>
        <v>7</v>
      </c>
      <c r="I222" t="str">
        <f>IF(ISNUMBER(MATCH(WEATHER14[[#This Row],[Date]],$M$6:$M$9,0)),"HOLIDAY","")</f>
        <v/>
      </c>
    </row>
    <row r="223" spans="4:9" x14ac:dyDescent="0.25">
      <c r="D223" s="32">
        <v>45269</v>
      </c>
      <c r="E223" s="43">
        <v>0.54166666666666663</v>
      </c>
      <c r="F223" t="s">
        <v>213</v>
      </c>
      <c r="G223" s="44">
        <f>CONVERT(LEFT(WEATHER14[[#This Row],[TEMP °F]],FIND("F",WEATHER14[[#This Row],[TEMP °F]])-3),"F","C")</f>
        <v>12.222222222222221</v>
      </c>
      <c r="H223">
        <f>WEEKDAY(WEATHER14[[#This Row],[Date]])</f>
        <v>7</v>
      </c>
      <c r="I223" t="str">
        <f>IF(ISNUMBER(MATCH(WEATHER14[[#This Row],[Date]],$M$6:$M$9,0)),"HOLIDAY","")</f>
        <v/>
      </c>
    </row>
    <row r="224" spans="4:9" x14ac:dyDescent="0.25">
      <c r="D224" s="32">
        <v>45269</v>
      </c>
      <c r="E224" s="43">
        <v>0.58333333333333337</v>
      </c>
      <c r="F224" t="s">
        <v>213</v>
      </c>
      <c r="G224" s="44">
        <f>CONVERT(LEFT(WEATHER14[[#This Row],[TEMP °F]],FIND("F",WEATHER14[[#This Row],[TEMP °F]])-3),"F","C")</f>
        <v>12.222222222222221</v>
      </c>
      <c r="H224">
        <f>WEEKDAY(WEATHER14[[#This Row],[Date]])</f>
        <v>7</v>
      </c>
      <c r="I224" t="str">
        <f>IF(ISNUMBER(MATCH(WEATHER14[[#This Row],[Date]],$M$6:$M$9,0)),"HOLIDAY","")</f>
        <v/>
      </c>
    </row>
    <row r="225" spans="4:9" x14ac:dyDescent="0.25">
      <c r="D225" s="32">
        <v>45269</v>
      </c>
      <c r="E225" s="43">
        <v>0.625</v>
      </c>
      <c r="F225" t="s">
        <v>213</v>
      </c>
      <c r="G225" s="44">
        <f>CONVERT(LEFT(WEATHER14[[#This Row],[TEMP °F]],FIND("F",WEATHER14[[#This Row],[TEMP °F]])-3),"F","C")</f>
        <v>12.222222222222221</v>
      </c>
      <c r="H225">
        <f>WEEKDAY(WEATHER14[[#This Row],[Date]])</f>
        <v>7</v>
      </c>
      <c r="I225" t="str">
        <f>IF(ISNUMBER(MATCH(WEATHER14[[#This Row],[Date]],$M$6:$M$9,0)),"HOLIDAY","")</f>
        <v/>
      </c>
    </row>
    <row r="226" spans="4:9" x14ac:dyDescent="0.25">
      <c r="D226" s="32">
        <v>45269</v>
      </c>
      <c r="E226" s="43">
        <v>0.66666666666666663</v>
      </c>
      <c r="F226" t="s">
        <v>214</v>
      </c>
      <c r="G226" s="44">
        <f>CONVERT(LEFT(WEATHER14[[#This Row],[TEMP °F]],FIND("F",WEATHER14[[#This Row],[TEMP °F]])-3),"F","C")</f>
        <v>12.777777777777777</v>
      </c>
      <c r="H226">
        <f>WEEKDAY(WEATHER14[[#This Row],[Date]])</f>
        <v>7</v>
      </c>
      <c r="I226" t="str">
        <f>IF(ISNUMBER(MATCH(WEATHER14[[#This Row],[Date]],$M$6:$M$9,0)),"HOLIDAY","")</f>
        <v/>
      </c>
    </row>
    <row r="227" spans="4:9" x14ac:dyDescent="0.25">
      <c r="D227" s="32">
        <v>45269</v>
      </c>
      <c r="E227" s="43">
        <v>0.70833333333333337</v>
      </c>
      <c r="F227" t="s">
        <v>214</v>
      </c>
      <c r="G227" s="44">
        <f>CONVERT(LEFT(WEATHER14[[#This Row],[TEMP °F]],FIND("F",WEATHER14[[#This Row],[TEMP °F]])-3),"F","C")</f>
        <v>12.777777777777777</v>
      </c>
      <c r="H227">
        <f>WEEKDAY(WEATHER14[[#This Row],[Date]])</f>
        <v>7</v>
      </c>
      <c r="I227" t="str">
        <f>IF(ISNUMBER(MATCH(WEATHER14[[#This Row],[Date]],$M$6:$M$9,0)),"HOLIDAY","")</f>
        <v/>
      </c>
    </row>
    <row r="228" spans="4:9" x14ac:dyDescent="0.25">
      <c r="D228" s="32">
        <v>45269</v>
      </c>
      <c r="E228" s="43">
        <v>0.75</v>
      </c>
      <c r="F228" t="s">
        <v>213</v>
      </c>
      <c r="G228" s="44">
        <f>CONVERT(LEFT(WEATHER14[[#This Row],[TEMP °F]],FIND("F",WEATHER14[[#This Row],[TEMP °F]])-3),"F","C")</f>
        <v>12.222222222222221</v>
      </c>
      <c r="H228">
        <f>WEEKDAY(WEATHER14[[#This Row],[Date]])</f>
        <v>7</v>
      </c>
      <c r="I228" t="str">
        <f>IF(ISNUMBER(MATCH(WEATHER14[[#This Row],[Date]],$M$6:$M$9,0)),"HOLIDAY","")</f>
        <v/>
      </c>
    </row>
    <row r="229" spans="4:9" x14ac:dyDescent="0.25">
      <c r="D229" s="32">
        <v>45269</v>
      </c>
      <c r="E229" s="43">
        <v>0.79166666666666663</v>
      </c>
      <c r="F229" t="s">
        <v>213</v>
      </c>
      <c r="G229" s="44">
        <f>CONVERT(LEFT(WEATHER14[[#This Row],[TEMP °F]],FIND("F",WEATHER14[[#This Row],[TEMP °F]])-3),"F","C")</f>
        <v>12.222222222222221</v>
      </c>
      <c r="H229">
        <f>WEEKDAY(WEATHER14[[#This Row],[Date]])</f>
        <v>7</v>
      </c>
      <c r="I229" t="str">
        <f>IF(ISNUMBER(MATCH(WEATHER14[[#This Row],[Date]],$M$6:$M$9,0)),"HOLIDAY","")</f>
        <v/>
      </c>
    </row>
    <row r="230" spans="4:9" x14ac:dyDescent="0.25">
      <c r="D230" s="32">
        <v>45269</v>
      </c>
      <c r="E230" s="43">
        <v>0.83333333333333337</v>
      </c>
      <c r="F230" t="s">
        <v>213</v>
      </c>
      <c r="G230" s="44">
        <f>CONVERT(LEFT(WEATHER14[[#This Row],[TEMP °F]],FIND("F",WEATHER14[[#This Row],[TEMP °F]])-3),"F","C")</f>
        <v>12.222222222222221</v>
      </c>
      <c r="H230">
        <f>WEEKDAY(WEATHER14[[#This Row],[Date]])</f>
        <v>7</v>
      </c>
      <c r="I230" t="str">
        <f>IF(ISNUMBER(MATCH(WEATHER14[[#This Row],[Date]],$M$6:$M$9,0)),"HOLIDAY","")</f>
        <v/>
      </c>
    </row>
    <row r="231" spans="4:9" x14ac:dyDescent="0.25">
      <c r="D231" s="32">
        <v>45269</v>
      </c>
      <c r="E231" s="43">
        <v>0.875</v>
      </c>
      <c r="F231" t="s">
        <v>212</v>
      </c>
      <c r="G231" s="44">
        <f>CONVERT(LEFT(WEATHER14[[#This Row],[TEMP °F]],FIND("F",WEATHER14[[#This Row],[TEMP °F]])-3),"F","C")</f>
        <v>11.111111111111111</v>
      </c>
      <c r="H231">
        <f>WEEKDAY(WEATHER14[[#This Row],[Date]])</f>
        <v>7</v>
      </c>
      <c r="I231" t="str">
        <f>IF(ISNUMBER(MATCH(WEATHER14[[#This Row],[Date]],$M$6:$M$9,0)),"HOLIDAY","")</f>
        <v/>
      </c>
    </row>
    <row r="232" spans="4:9" x14ac:dyDescent="0.25">
      <c r="D232" s="32">
        <v>45269</v>
      </c>
      <c r="E232" s="43">
        <v>0.91666666666666663</v>
      </c>
      <c r="F232" t="s">
        <v>211</v>
      </c>
      <c r="G232" s="44">
        <f>CONVERT(LEFT(WEATHER14[[#This Row],[TEMP °F]],FIND("F",WEATHER14[[#This Row],[TEMP °F]])-3),"F","C")</f>
        <v>10</v>
      </c>
      <c r="H232">
        <f>WEEKDAY(WEATHER14[[#This Row],[Date]])</f>
        <v>7</v>
      </c>
      <c r="I232" t="str">
        <f>IF(ISNUMBER(MATCH(WEATHER14[[#This Row],[Date]],$M$6:$M$9,0)),"HOLIDAY","")</f>
        <v/>
      </c>
    </row>
    <row r="233" spans="4:9" x14ac:dyDescent="0.25">
      <c r="D233" s="32">
        <v>45269</v>
      </c>
      <c r="E233" s="43">
        <v>0.95833333333333337</v>
      </c>
      <c r="F233" t="s">
        <v>211</v>
      </c>
      <c r="G233" s="44">
        <f>CONVERT(LEFT(WEATHER14[[#This Row],[TEMP °F]],FIND("F",WEATHER14[[#This Row],[TEMP °F]])-3),"F","C")</f>
        <v>10</v>
      </c>
      <c r="H233">
        <f>WEEKDAY(WEATHER14[[#This Row],[Date]])</f>
        <v>7</v>
      </c>
      <c r="I233" t="str">
        <f>IF(ISNUMBER(MATCH(WEATHER14[[#This Row],[Date]],$M$6:$M$9,0)),"HOLIDAY","")</f>
        <v/>
      </c>
    </row>
    <row r="234" spans="4:9" x14ac:dyDescent="0.25">
      <c r="D234" s="32">
        <v>45270</v>
      </c>
      <c r="E234" s="43">
        <v>0</v>
      </c>
      <c r="F234" t="s">
        <v>211</v>
      </c>
      <c r="G234" s="44">
        <f>CONVERT(LEFT(WEATHER14[[#This Row],[TEMP °F]],FIND("F",WEATHER14[[#This Row],[TEMP °F]])-3),"F","C")</f>
        <v>10</v>
      </c>
      <c r="H234">
        <f>WEEKDAY(WEATHER14[[#This Row],[Date]])</f>
        <v>1</v>
      </c>
      <c r="I234" t="str">
        <f>IF(ISNUMBER(MATCH(WEATHER14[[#This Row],[Date]],$M$6:$M$9,0)),"HOLIDAY","")</f>
        <v/>
      </c>
    </row>
    <row r="235" spans="4:9" x14ac:dyDescent="0.25">
      <c r="D235" s="32">
        <v>45270</v>
      </c>
      <c r="E235" s="43">
        <v>4.1666666666666664E-2</v>
      </c>
      <c r="F235" t="s">
        <v>211</v>
      </c>
      <c r="G235" s="44">
        <f>CONVERT(LEFT(WEATHER14[[#This Row],[TEMP °F]],FIND("F",WEATHER14[[#This Row],[TEMP °F]])-3),"F","C")</f>
        <v>10</v>
      </c>
      <c r="H235">
        <f>WEEKDAY(WEATHER14[[#This Row],[Date]])</f>
        <v>1</v>
      </c>
      <c r="I235" t="str">
        <f>IF(ISNUMBER(MATCH(WEATHER14[[#This Row],[Date]],$M$6:$M$9,0)),"HOLIDAY","")</f>
        <v/>
      </c>
    </row>
    <row r="236" spans="4:9" x14ac:dyDescent="0.25">
      <c r="D236" s="32">
        <v>45270</v>
      </c>
      <c r="E236" s="43">
        <v>8.3333333333333329E-2</v>
      </c>
      <c r="F236" t="s">
        <v>198</v>
      </c>
      <c r="G236" s="44">
        <f>CONVERT(LEFT(WEATHER14[[#This Row],[TEMP °F]],FIND("F",WEATHER14[[#This Row],[TEMP °F]])-3),"F","C")</f>
        <v>7.7777777777777777</v>
      </c>
      <c r="H236">
        <f>WEEKDAY(WEATHER14[[#This Row],[Date]])</f>
        <v>1</v>
      </c>
      <c r="I236" t="str">
        <f>IF(ISNUMBER(MATCH(WEATHER14[[#This Row],[Date]],$M$6:$M$9,0)),"HOLIDAY","")</f>
        <v/>
      </c>
    </row>
    <row r="237" spans="4:9" x14ac:dyDescent="0.25">
      <c r="D237" s="32">
        <v>45270</v>
      </c>
      <c r="E237" s="43">
        <v>0.125</v>
      </c>
      <c r="F237" t="s">
        <v>198</v>
      </c>
      <c r="G237" s="44">
        <f>CONVERT(LEFT(WEATHER14[[#This Row],[TEMP °F]],FIND("F",WEATHER14[[#This Row],[TEMP °F]])-3),"F","C")</f>
        <v>7.7777777777777777</v>
      </c>
      <c r="H237">
        <f>WEEKDAY(WEATHER14[[#This Row],[Date]])</f>
        <v>1</v>
      </c>
      <c r="I237" t="str">
        <f>IF(ISNUMBER(MATCH(WEATHER14[[#This Row],[Date]],$M$6:$M$9,0)),"HOLIDAY","")</f>
        <v/>
      </c>
    </row>
    <row r="238" spans="4:9" x14ac:dyDescent="0.25">
      <c r="D238" s="32">
        <v>45270</v>
      </c>
      <c r="E238" s="43">
        <v>0.16666666666666666</v>
      </c>
      <c r="F238" t="s">
        <v>199</v>
      </c>
      <c r="G238" s="44">
        <f>CONVERT(LEFT(WEATHER14[[#This Row],[TEMP °F]],FIND("F",WEATHER14[[#This Row],[TEMP °F]])-3),"F","C")</f>
        <v>7.2222222222222223</v>
      </c>
      <c r="H238">
        <f>WEEKDAY(WEATHER14[[#This Row],[Date]])</f>
        <v>1</v>
      </c>
      <c r="I238" t="str">
        <f>IF(ISNUMBER(MATCH(WEATHER14[[#This Row],[Date]],$M$6:$M$9,0)),"HOLIDAY","")</f>
        <v/>
      </c>
    </row>
    <row r="239" spans="4:9" x14ac:dyDescent="0.25">
      <c r="D239" s="32">
        <v>45270</v>
      </c>
      <c r="E239" s="43">
        <v>0.20833333333333334</v>
      </c>
      <c r="F239" t="s">
        <v>201</v>
      </c>
      <c r="G239" s="44">
        <f>CONVERT(LEFT(WEATHER14[[#This Row],[TEMP °F]],FIND("F",WEATHER14[[#This Row],[TEMP °F]])-3),"F","C")</f>
        <v>5</v>
      </c>
      <c r="H239">
        <f>WEEKDAY(WEATHER14[[#This Row],[Date]])</f>
        <v>1</v>
      </c>
      <c r="I239" t="str">
        <f>IF(ISNUMBER(MATCH(WEATHER14[[#This Row],[Date]],$M$6:$M$9,0)),"HOLIDAY","")</f>
        <v/>
      </c>
    </row>
    <row r="240" spans="4:9" x14ac:dyDescent="0.25">
      <c r="D240" s="32">
        <v>45270</v>
      </c>
      <c r="E240" s="43">
        <v>0.25</v>
      </c>
      <c r="F240" t="s">
        <v>209</v>
      </c>
      <c r="G240" s="44">
        <f>CONVERT(LEFT(WEATHER14[[#This Row],[TEMP °F]],FIND("F",WEATHER14[[#This Row],[TEMP °F]])-3),"F","C")</f>
        <v>3.8888888888888888</v>
      </c>
      <c r="H240">
        <f>WEEKDAY(WEATHER14[[#This Row],[Date]])</f>
        <v>1</v>
      </c>
      <c r="I240" t="str">
        <f>IF(ISNUMBER(MATCH(WEATHER14[[#This Row],[Date]],$M$6:$M$9,0)),"HOLIDAY","")</f>
        <v/>
      </c>
    </row>
    <row r="241" spans="4:9" x14ac:dyDescent="0.25">
      <c r="D241" s="32">
        <v>45270</v>
      </c>
      <c r="E241" s="43">
        <v>0.29166666666666669</v>
      </c>
      <c r="F241" t="s">
        <v>209</v>
      </c>
      <c r="G241" s="44">
        <f>CONVERT(LEFT(WEATHER14[[#This Row],[TEMP °F]],FIND("F",WEATHER14[[#This Row],[TEMP °F]])-3),"F","C")</f>
        <v>3.8888888888888888</v>
      </c>
      <c r="H241">
        <f>WEEKDAY(WEATHER14[[#This Row],[Date]])</f>
        <v>1</v>
      </c>
      <c r="I241" t="str">
        <f>IF(ISNUMBER(MATCH(WEATHER14[[#This Row],[Date]],$M$6:$M$9,0)),"HOLIDAY","")</f>
        <v/>
      </c>
    </row>
    <row r="242" spans="4:9" x14ac:dyDescent="0.25">
      <c r="D242" s="32">
        <v>45270</v>
      </c>
      <c r="E242" s="43">
        <v>0.33333333333333331</v>
      </c>
      <c r="F242" t="s">
        <v>209</v>
      </c>
      <c r="G242" s="44">
        <f>CONVERT(LEFT(WEATHER14[[#This Row],[TEMP °F]],FIND("F",WEATHER14[[#This Row],[TEMP °F]])-3),"F","C")</f>
        <v>3.8888888888888888</v>
      </c>
      <c r="H242">
        <f>WEEKDAY(WEATHER14[[#This Row],[Date]])</f>
        <v>1</v>
      </c>
      <c r="I242" t="str">
        <f>IF(ISNUMBER(MATCH(WEATHER14[[#This Row],[Date]],$M$6:$M$9,0)),"HOLIDAY","")</f>
        <v/>
      </c>
    </row>
    <row r="243" spans="4:9" x14ac:dyDescent="0.25">
      <c r="D243" s="32">
        <v>45270</v>
      </c>
      <c r="E243" s="43">
        <v>0.375</v>
      </c>
      <c r="F243" t="s">
        <v>209</v>
      </c>
      <c r="G243" s="44">
        <f>CONVERT(LEFT(WEATHER14[[#This Row],[TEMP °F]],FIND("F",WEATHER14[[#This Row],[TEMP °F]])-3),"F","C")</f>
        <v>3.8888888888888888</v>
      </c>
      <c r="H243">
        <f>WEEKDAY(WEATHER14[[#This Row],[Date]])</f>
        <v>1</v>
      </c>
      <c r="I243" t="str">
        <f>IF(ISNUMBER(MATCH(WEATHER14[[#This Row],[Date]],$M$6:$M$9,0)),"HOLIDAY","")</f>
        <v/>
      </c>
    </row>
    <row r="244" spans="4:9" x14ac:dyDescent="0.25">
      <c r="D244" s="32">
        <v>45270</v>
      </c>
      <c r="E244" s="43">
        <v>0.41666666666666669</v>
      </c>
      <c r="F244" t="s">
        <v>201</v>
      </c>
      <c r="G244" s="44">
        <f>CONVERT(LEFT(WEATHER14[[#This Row],[TEMP °F]],FIND("F",WEATHER14[[#This Row],[TEMP °F]])-3),"F","C")</f>
        <v>5</v>
      </c>
      <c r="H244">
        <f>WEEKDAY(WEATHER14[[#This Row],[Date]])</f>
        <v>1</v>
      </c>
      <c r="I244" t="str">
        <f>IF(ISNUMBER(MATCH(WEATHER14[[#This Row],[Date]],$M$6:$M$9,0)),"HOLIDAY","")</f>
        <v/>
      </c>
    </row>
    <row r="245" spans="4:9" x14ac:dyDescent="0.25">
      <c r="D245" s="32">
        <v>45270</v>
      </c>
      <c r="E245" s="43">
        <v>0.45833333333333331</v>
      </c>
      <c r="F245" t="s">
        <v>201</v>
      </c>
      <c r="G245" s="44">
        <f>CONVERT(LEFT(WEATHER14[[#This Row],[TEMP °F]],FIND("F",WEATHER14[[#This Row],[TEMP °F]])-3),"F","C")</f>
        <v>5</v>
      </c>
      <c r="H245">
        <f>WEEKDAY(WEATHER14[[#This Row],[Date]])</f>
        <v>1</v>
      </c>
      <c r="I245" t="str">
        <f>IF(ISNUMBER(MATCH(WEATHER14[[#This Row],[Date]],$M$6:$M$9,0)),"HOLIDAY","")</f>
        <v/>
      </c>
    </row>
    <row r="246" spans="4:9" x14ac:dyDescent="0.25">
      <c r="D246" s="32">
        <v>45270</v>
      </c>
      <c r="E246" s="43">
        <v>0.5</v>
      </c>
      <c r="F246" t="s">
        <v>201</v>
      </c>
      <c r="G246" s="44">
        <f>CONVERT(LEFT(WEATHER14[[#This Row],[TEMP °F]],FIND("F",WEATHER14[[#This Row],[TEMP °F]])-3),"F","C")</f>
        <v>5</v>
      </c>
      <c r="H246">
        <f>WEEKDAY(WEATHER14[[#This Row],[Date]])</f>
        <v>1</v>
      </c>
      <c r="I246" t="str">
        <f>IF(ISNUMBER(MATCH(WEATHER14[[#This Row],[Date]],$M$6:$M$9,0)),"HOLIDAY","")</f>
        <v/>
      </c>
    </row>
    <row r="247" spans="4:9" x14ac:dyDescent="0.25">
      <c r="D247" s="32">
        <v>45270</v>
      </c>
      <c r="E247" s="43">
        <v>0.54166666666666663</v>
      </c>
      <c r="F247" t="s">
        <v>201</v>
      </c>
      <c r="G247" s="44">
        <f>CONVERT(LEFT(WEATHER14[[#This Row],[TEMP °F]],FIND("F",WEATHER14[[#This Row],[TEMP °F]])-3),"F","C")</f>
        <v>5</v>
      </c>
      <c r="H247">
        <f>WEEKDAY(WEATHER14[[#This Row],[Date]])</f>
        <v>1</v>
      </c>
      <c r="I247" t="str">
        <f>IF(ISNUMBER(MATCH(WEATHER14[[#This Row],[Date]],$M$6:$M$9,0)),"HOLIDAY","")</f>
        <v/>
      </c>
    </row>
    <row r="248" spans="4:9" x14ac:dyDescent="0.25">
      <c r="D248" s="32">
        <v>45270</v>
      </c>
      <c r="E248" s="43">
        <v>0.58333333333333337</v>
      </c>
      <c r="F248" t="s">
        <v>201</v>
      </c>
      <c r="G248" s="44">
        <f>CONVERT(LEFT(WEATHER14[[#This Row],[TEMP °F]],FIND("F",WEATHER14[[#This Row],[TEMP °F]])-3),"F","C")</f>
        <v>5</v>
      </c>
      <c r="H248">
        <f>WEEKDAY(WEATHER14[[#This Row],[Date]])</f>
        <v>1</v>
      </c>
      <c r="I248" t="str">
        <f>IF(ISNUMBER(MATCH(WEATHER14[[#This Row],[Date]],$M$6:$M$9,0)),"HOLIDAY","")</f>
        <v/>
      </c>
    </row>
    <row r="249" spans="4:9" x14ac:dyDescent="0.25">
      <c r="D249" s="32">
        <v>45270</v>
      </c>
      <c r="E249" s="43">
        <v>0.625</v>
      </c>
      <c r="F249" t="s">
        <v>201</v>
      </c>
      <c r="G249" s="44">
        <f>CONVERT(LEFT(WEATHER14[[#This Row],[TEMP °F]],FIND("F",WEATHER14[[#This Row],[TEMP °F]])-3),"F","C")</f>
        <v>5</v>
      </c>
      <c r="H249">
        <f>WEEKDAY(WEATHER14[[#This Row],[Date]])</f>
        <v>1</v>
      </c>
      <c r="I249" t="str">
        <f>IF(ISNUMBER(MATCH(WEATHER14[[#This Row],[Date]],$M$6:$M$9,0)),"HOLIDAY","")</f>
        <v/>
      </c>
    </row>
    <row r="250" spans="4:9" x14ac:dyDescent="0.25">
      <c r="D250" s="32">
        <v>45270</v>
      </c>
      <c r="E250" s="43">
        <v>0.66666666666666663</v>
      </c>
      <c r="F250" t="s">
        <v>201</v>
      </c>
      <c r="G250" s="44">
        <f>CONVERT(LEFT(WEATHER14[[#This Row],[TEMP °F]],FIND("F",WEATHER14[[#This Row],[TEMP °F]])-3),"F","C")</f>
        <v>5</v>
      </c>
      <c r="H250">
        <f>WEEKDAY(WEATHER14[[#This Row],[Date]])</f>
        <v>1</v>
      </c>
      <c r="I250" t="str">
        <f>IF(ISNUMBER(MATCH(WEATHER14[[#This Row],[Date]],$M$6:$M$9,0)),"HOLIDAY","")</f>
        <v/>
      </c>
    </row>
    <row r="251" spans="4:9" x14ac:dyDescent="0.25">
      <c r="D251" s="32">
        <v>45270</v>
      </c>
      <c r="E251" s="43">
        <v>0.70833333333333337</v>
      </c>
      <c r="F251" t="s">
        <v>209</v>
      </c>
      <c r="G251" s="44">
        <f>CONVERT(LEFT(WEATHER14[[#This Row],[TEMP °F]],FIND("F",WEATHER14[[#This Row],[TEMP °F]])-3),"F","C")</f>
        <v>3.8888888888888888</v>
      </c>
      <c r="H251">
        <f>WEEKDAY(WEATHER14[[#This Row],[Date]])</f>
        <v>1</v>
      </c>
      <c r="I251" t="str">
        <f>IF(ISNUMBER(MATCH(WEATHER14[[#This Row],[Date]],$M$6:$M$9,0)),"HOLIDAY","")</f>
        <v/>
      </c>
    </row>
    <row r="252" spans="4:9" x14ac:dyDescent="0.25">
      <c r="D252" s="32">
        <v>45270</v>
      </c>
      <c r="E252" s="43">
        <v>0.75</v>
      </c>
      <c r="F252" t="s">
        <v>209</v>
      </c>
      <c r="G252" s="44">
        <f>CONVERT(LEFT(WEATHER14[[#This Row],[TEMP °F]],FIND("F",WEATHER14[[#This Row],[TEMP °F]])-3),"F","C")</f>
        <v>3.8888888888888888</v>
      </c>
      <c r="H252">
        <f>WEEKDAY(WEATHER14[[#This Row],[Date]])</f>
        <v>1</v>
      </c>
      <c r="I252" t="str">
        <f>IF(ISNUMBER(MATCH(WEATHER14[[#This Row],[Date]],$M$6:$M$9,0)),"HOLIDAY","")</f>
        <v/>
      </c>
    </row>
    <row r="253" spans="4:9" x14ac:dyDescent="0.25">
      <c r="D253" s="32">
        <v>45270</v>
      </c>
      <c r="E253" s="43">
        <v>0.79166666666666663</v>
      </c>
      <c r="F253" t="s">
        <v>209</v>
      </c>
      <c r="G253" s="44">
        <f>CONVERT(LEFT(WEATHER14[[#This Row],[TEMP °F]],FIND("F",WEATHER14[[#This Row],[TEMP °F]])-3),"F","C")</f>
        <v>3.8888888888888888</v>
      </c>
      <c r="H253">
        <f>WEEKDAY(WEATHER14[[#This Row],[Date]])</f>
        <v>1</v>
      </c>
      <c r="I253" t="str">
        <f>IF(ISNUMBER(MATCH(WEATHER14[[#This Row],[Date]],$M$6:$M$9,0)),"HOLIDAY","")</f>
        <v/>
      </c>
    </row>
    <row r="254" spans="4:9" x14ac:dyDescent="0.25">
      <c r="D254" s="32">
        <v>45270</v>
      </c>
      <c r="E254" s="43">
        <v>0.83333333333333337</v>
      </c>
      <c r="F254" t="s">
        <v>209</v>
      </c>
      <c r="G254" s="44">
        <f>CONVERT(LEFT(WEATHER14[[#This Row],[TEMP °F]],FIND("F",WEATHER14[[#This Row],[TEMP °F]])-3),"F","C")</f>
        <v>3.8888888888888888</v>
      </c>
      <c r="H254">
        <f>WEEKDAY(WEATHER14[[#This Row],[Date]])</f>
        <v>1</v>
      </c>
      <c r="I254" t="str">
        <f>IF(ISNUMBER(MATCH(WEATHER14[[#This Row],[Date]],$M$6:$M$9,0)),"HOLIDAY","")</f>
        <v/>
      </c>
    </row>
    <row r="255" spans="4:9" x14ac:dyDescent="0.25">
      <c r="D255" s="32">
        <v>45270</v>
      </c>
      <c r="E255" s="43">
        <v>0.875</v>
      </c>
      <c r="F255" t="s">
        <v>202</v>
      </c>
      <c r="G255" s="44">
        <f>CONVERT(LEFT(WEATHER14[[#This Row],[TEMP °F]],FIND("F",WEATHER14[[#This Row],[TEMP °F]])-3),"F","C")</f>
        <v>2.7777777777777777</v>
      </c>
      <c r="H255">
        <f>WEEKDAY(WEATHER14[[#This Row],[Date]])</f>
        <v>1</v>
      </c>
      <c r="I255" t="str">
        <f>IF(ISNUMBER(MATCH(WEATHER14[[#This Row],[Date]],$M$6:$M$9,0)),"HOLIDAY","")</f>
        <v/>
      </c>
    </row>
    <row r="256" spans="4:9" x14ac:dyDescent="0.25">
      <c r="D256" s="32">
        <v>45270</v>
      </c>
      <c r="E256" s="43">
        <v>0.91666666666666663</v>
      </c>
      <c r="F256" t="s">
        <v>202</v>
      </c>
      <c r="G256" s="44">
        <f>CONVERT(LEFT(WEATHER14[[#This Row],[TEMP °F]],FIND("F",WEATHER14[[#This Row],[TEMP °F]])-3),"F","C")</f>
        <v>2.7777777777777777</v>
      </c>
      <c r="H256">
        <f>WEEKDAY(WEATHER14[[#This Row],[Date]])</f>
        <v>1</v>
      </c>
      <c r="I256" t="str">
        <f>IF(ISNUMBER(MATCH(WEATHER14[[#This Row],[Date]],$M$6:$M$9,0)),"HOLIDAY","")</f>
        <v/>
      </c>
    </row>
    <row r="257" spans="4:9" x14ac:dyDescent="0.25">
      <c r="D257" s="32">
        <v>45270</v>
      </c>
      <c r="E257" s="43">
        <v>0.95833333333333337</v>
      </c>
      <c r="F257" t="s">
        <v>203</v>
      </c>
      <c r="G257" s="44">
        <f>CONVERT(LEFT(WEATHER14[[#This Row],[TEMP °F]],FIND("F",WEATHER14[[#This Row],[TEMP °F]])-3),"F","C")</f>
        <v>2.2222222222222223</v>
      </c>
      <c r="H257">
        <f>WEEKDAY(WEATHER14[[#This Row],[Date]])</f>
        <v>1</v>
      </c>
      <c r="I257" t="str">
        <f>IF(ISNUMBER(MATCH(WEATHER14[[#This Row],[Date]],$M$6:$M$9,0)),"HOLIDAY","")</f>
        <v/>
      </c>
    </row>
    <row r="258" spans="4:9" x14ac:dyDescent="0.25">
      <c r="D258" s="32">
        <v>45271</v>
      </c>
      <c r="E258" s="43">
        <v>0</v>
      </c>
      <c r="F258" t="s">
        <v>203</v>
      </c>
      <c r="G258" s="44">
        <f>CONVERT(LEFT(WEATHER14[[#This Row],[TEMP °F]],FIND("F",WEATHER14[[#This Row],[TEMP °F]])-3),"F","C")</f>
        <v>2.2222222222222223</v>
      </c>
      <c r="H258">
        <f>WEEKDAY(WEATHER14[[#This Row],[Date]])</f>
        <v>2</v>
      </c>
      <c r="I258" t="str">
        <f>IF(ISNUMBER(MATCH(WEATHER14[[#This Row],[Date]],$M$6:$M$9,0)),"HOLIDAY","")</f>
        <v/>
      </c>
    </row>
    <row r="259" spans="4:9" x14ac:dyDescent="0.25">
      <c r="D259" s="32">
        <v>45271</v>
      </c>
      <c r="E259" s="43">
        <v>4.1666666666666664E-2</v>
      </c>
      <c r="F259" t="s">
        <v>203</v>
      </c>
      <c r="G259" s="44">
        <f>CONVERT(LEFT(WEATHER14[[#This Row],[TEMP °F]],FIND("F",WEATHER14[[#This Row],[TEMP °F]])-3),"F","C")</f>
        <v>2.2222222222222223</v>
      </c>
      <c r="H259">
        <f>WEEKDAY(WEATHER14[[#This Row],[Date]])</f>
        <v>2</v>
      </c>
      <c r="I259" t="str">
        <f>IF(ISNUMBER(MATCH(WEATHER14[[#This Row],[Date]],$M$6:$M$9,0)),"HOLIDAY","")</f>
        <v/>
      </c>
    </row>
    <row r="260" spans="4:9" x14ac:dyDescent="0.25">
      <c r="D260" s="32">
        <v>45271</v>
      </c>
      <c r="E260" s="43">
        <v>8.3333333333333329E-2</v>
      </c>
      <c r="F260" t="s">
        <v>205</v>
      </c>
      <c r="G260" s="44">
        <f>CONVERT(LEFT(WEATHER14[[#This Row],[TEMP °F]],FIND("F",WEATHER14[[#This Row],[TEMP °F]])-3),"F","C")</f>
        <v>0</v>
      </c>
      <c r="H260">
        <f>WEEKDAY(WEATHER14[[#This Row],[Date]])</f>
        <v>2</v>
      </c>
      <c r="I260" t="str">
        <f>IF(ISNUMBER(MATCH(WEATHER14[[#This Row],[Date]],$M$6:$M$9,0)),"HOLIDAY","")</f>
        <v/>
      </c>
    </row>
    <row r="261" spans="4:9" x14ac:dyDescent="0.25">
      <c r="D261" s="32">
        <v>45271</v>
      </c>
      <c r="E261" s="43">
        <v>0.125</v>
      </c>
      <c r="F261" t="s">
        <v>204</v>
      </c>
      <c r="G261" s="44">
        <f>CONVERT(LEFT(WEATHER14[[#This Row],[TEMP °F]],FIND("F",WEATHER14[[#This Row],[TEMP °F]])-3),"F","C")</f>
        <v>1.1111111111111112</v>
      </c>
      <c r="H261">
        <f>WEEKDAY(WEATHER14[[#This Row],[Date]])</f>
        <v>2</v>
      </c>
      <c r="I261" t="str">
        <f>IF(ISNUMBER(MATCH(WEATHER14[[#This Row],[Date]],$M$6:$M$9,0)),"HOLIDAY","")</f>
        <v/>
      </c>
    </row>
    <row r="262" spans="4:9" x14ac:dyDescent="0.25">
      <c r="D262" s="32">
        <v>45271</v>
      </c>
      <c r="E262" s="43">
        <v>0.16666666666666666</v>
      </c>
      <c r="F262" t="s">
        <v>204</v>
      </c>
      <c r="G262" s="44">
        <f>CONVERT(LEFT(WEATHER14[[#This Row],[TEMP °F]],FIND("F",WEATHER14[[#This Row],[TEMP °F]])-3),"F","C")</f>
        <v>1.1111111111111112</v>
      </c>
      <c r="H262">
        <f>WEEKDAY(WEATHER14[[#This Row],[Date]])</f>
        <v>2</v>
      </c>
      <c r="I262" t="str">
        <f>IF(ISNUMBER(MATCH(WEATHER14[[#This Row],[Date]],$M$6:$M$9,0)),"HOLIDAY","")</f>
        <v/>
      </c>
    </row>
    <row r="263" spans="4:9" x14ac:dyDescent="0.25">
      <c r="D263" s="32">
        <v>45271</v>
      </c>
      <c r="E263" s="43">
        <v>0.20833333333333334</v>
      </c>
      <c r="F263" t="s">
        <v>204</v>
      </c>
      <c r="G263" s="44">
        <f>CONVERT(LEFT(WEATHER14[[#This Row],[TEMP °F]],FIND("F",WEATHER14[[#This Row],[TEMP °F]])-3),"F","C")</f>
        <v>1.1111111111111112</v>
      </c>
      <c r="H263">
        <f>WEEKDAY(WEATHER14[[#This Row],[Date]])</f>
        <v>2</v>
      </c>
      <c r="I263" t="str">
        <f>IF(ISNUMBER(MATCH(WEATHER14[[#This Row],[Date]],$M$6:$M$9,0)),"HOLIDAY","")</f>
        <v/>
      </c>
    </row>
    <row r="264" spans="4:9" x14ac:dyDescent="0.25">
      <c r="D264" s="32">
        <v>45271</v>
      </c>
      <c r="E264" s="43">
        <v>0.25</v>
      </c>
      <c r="F264" t="s">
        <v>204</v>
      </c>
      <c r="G264" s="44">
        <f>CONVERT(LEFT(WEATHER14[[#This Row],[TEMP °F]],FIND("F",WEATHER14[[#This Row],[TEMP °F]])-3),"F","C")</f>
        <v>1.1111111111111112</v>
      </c>
      <c r="H264">
        <f>WEEKDAY(WEATHER14[[#This Row],[Date]])</f>
        <v>2</v>
      </c>
      <c r="I264" t="str">
        <f>IF(ISNUMBER(MATCH(WEATHER14[[#This Row],[Date]],$M$6:$M$9,0)),"HOLIDAY","")</f>
        <v/>
      </c>
    </row>
    <row r="265" spans="4:9" x14ac:dyDescent="0.25">
      <c r="D265" s="32">
        <v>45271</v>
      </c>
      <c r="E265" s="43">
        <v>0.29166666666666669</v>
      </c>
      <c r="F265" t="s">
        <v>205</v>
      </c>
      <c r="G265" s="44">
        <f>CONVERT(LEFT(WEATHER14[[#This Row],[TEMP °F]],FIND("F",WEATHER14[[#This Row],[TEMP °F]])-3),"F","C")</f>
        <v>0</v>
      </c>
      <c r="H265">
        <f>WEEKDAY(WEATHER14[[#This Row],[Date]])</f>
        <v>2</v>
      </c>
      <c r="I265" t="str">
        <f>IF(ISNUMBER(MATCH(WEATHER14[[#This Row],[Date]],$M$6:$M$9,0)),"HOLIDAY","")</f>
        <v/>
      </c>
    </row>
    <row r="266" spans="4:9" x14ac:dyDescent="0.25">
      <c r="D266" s="32">
        <v>45271</v>
      </c>
      <c r="E266" s="43">
        <v>0.33333333333333331</v>
      </c>
      <c r="F266" t="s">
        <v>205</v>
      </c>
      <c r="G266" s="44">
        <f>CONVERT(LEFT(WEATHER14[[#This Row],[TEMP °F]],FIND("F",WEATHER14[[#This Row],[TEMP °F]])-3),"F","C")</f>
        <v>0</v>
      </c>
      <c r="H266">
        <f>WEEKDAY(WEATHER14[[#This Row],[Date]])</f>
        <v>2</v>
      </c>
      <c r="I266" t="str">
        <f>IF(ISNUMBER(MATCH(WEATHER14[[#This Row],[Date]],$M$6:$M$9,0)),"HOLIDAY","")</f>
        <v/>
      </c>
    </row>
    <row r="267" spans="4:9" x14ac:dyDescent="0.25">
      <c r="D267" s="32">
        <v>45271</v>
      </c>
      <c r="E267" s="43">
        <v>0.375</v>
      </c>
      <c r="F267" t="s">
        <v>205</v>
      </c>
      <c r="G267" s="44">
        <f>CONVERT(LEFT(WEATHER14[[#This Row],[TEMP °F]],FIND("F",WEATHER14[[#This Row],[TEMP °F]])-3),"F","C")</f>
        <v>0</v>
      </c>
      <c r="H267">
        <f>WEEKDAY(WEATHER14[[#This Row],[Date]])</f>
        <v>2</v>
      </c>
      <c r="I267" t="str">
        <f>IF(ISNUMBER(MATCH(WEATHER14[[#This Row],[Date]],$M$6:$M$9,0)),"HOLIDAY","")</f>
        <v/>
      </c>
    </row>
    <row r="268" spans="4:9" x14ac:dyDescent="0.25">
      <c r="D268" s="32">
        <v>45271</v>
      </c>
      <c r="E268" s="43">
        <v>0.41666666666666669</v>
      </c>
      <c r="F268" t="s">
        <v>204</v>
      </c>
      <c r="G268" s="44">
        <f>CONVERT(LEFT(WEATHER14[[#This Row],[TEMP °F]],FIND("F",WEATHER14[[#This Row],[TEMP °F]])-3),"F","C")</f>
        <v>1.1111111111111112</v>
      </c>
      <c r="H268">
        <f>WEEKDAY(WEATHER14[[#This Row],[Date]])</f>
        <v>2</v>
      </c>
      <c r="I268" t="str">
        <f>IF(ISNUMBER(MATCH(WEATHER14[[#This Row],[Date]],$M$6:$M$9,0)),"HOLIDAY","")</f>
        <v/>
      </c>
    </row>
    <row r="269" spans="4:9" x14ac:dyDescent="0.25">
      <c r="D269" s="32">
        <v>45271</v>
      </c>
      <c r="E269" s="43">
        <v>0.45833333333333331</v>
      </c>
      <c r="F269" t="s">
        <v>204</v>
      </c>
      <c r="G269" s="44">
        <f>CONVERT(LEFT(WEATHER14[[#This Row],[TEMP °F]],FIND("F",WEATHER14[[#This Row],[TEMP °F]])-3),"F","C")</f>
        <v>1.1111111111111112</v>
      </c>
      <c r="H269">
        <f>WEEKDAY(WEATHER14[[#This Row],[Date]])</f>
        <v>2</v>
      </c>
      <c r="I269" t="str">
        <f>IF(ISNUMBER(MATCH(WEATHER14[[#This Row],[Date]],$M$6:$M$9,0)),"HOLIDAY","")</f>
        <v/>
      </c>
    </row>
    <row r="270" spans="4:9" x14ac:dyDescent="0.25">
      <c r="D270" s="32">
        <v>45271</v>
      </c>
      <c r="E270" s="43">
        <v>0.5</v>
      </c>
      <c r="F270" t="s">
        <v>203</v>
      </c>
      <c r="G270" s="44">
        <f>CONVERT(LEFT(WEATHER14[[#This Row],[TEMP °F]],FIND("F",WEATHER14[[#This Row],[TEMP °F]])-3),"F","C")</f>
        <v>2.2222222222222223</v>
      </c>
      <c r="H270">
        <f>WEEKDAY(WEATHER14[[#This Row],[Date]])</f>
        <v>2</v>
      </c>
      <c r="I270" t="str">
        <f>IF(ISNUMBER(MATCH(WEATHER14[[#This Row],[Date]],$M$6:$M$9,0)),"HOLIDAY","")</f>
        <v/>
      </c>
    </row>
    <row r="271" spans="4:9" x14ac:dyDescent="0.25">
      <c r="D271" s="32">
        <v>45271</v>
      </c>
      <c r="E271" s="43">
        <v>0.54166666666666663</v>
      </c>
      <c r="F271" t="s">
        <v>203</v>
      </c>
      <c r="G271" s="44">
        <f>CONVERT(LEFT(WEATHER14[[#This Row],[TEMP °F]],FIND("F",WEATHER14[[#This Row],[TEMP °F]])-3),"F","C")</f>
        <v>2.2222222222222223</v>
      </c>
      <c r="H271">
        <f>WEEKDAY(WEATHER14[[#This Row],[Date]])</f>
        <v>2</v>
      </c>
      <c r="I271" t="str">
        <f>IF(ISNUMBER(MATCH(WEATHER14[[#This Row],[Date]],$M$6:$M$9,0)),"HOLIDAY","")</f>
        <v/>
      </c>
    </row>
    <row r="272" spans="4:9" x14ac:dyDescent="0.25">
      <c r="D272" s="32">
        <v>45271</v>
      </c>
      <c r="E272" s="43">
        <v>0.58333333333333337</v>
      </c>
      <c r="F272" t="s">
        <v>203</v>
      </c>
      <c r="G272" s="44">
        <f>CONVERT(LEFT(WEATHER14[[#This Row],[TEMP °F]],FIND("F",WEATHER14[[#This Row],[TEMP °F]])-3),"F","C")</f>
        <v>2.2222222222222223</v>
      </c>
      <c r="H272">
        <f>WEEKDAY(WEATHER14[[#This Row],[Date]])</f>
        <v>2</v>
      </c>
      <c r="I272" t="str">
        <f>IF(ISNUMBER(MATCH(WEATHER14[[#This Row],[Date]],$M$6:$M$9,0)),"HOLIDAY","")</f>
        <v/>
      </c>
    </row>
    <row r="273" spans="4:9" x14ac:dyDescent="0.25">
      <c r="D273" s="32">
        <v>45271</v>
      </c>
      <c r="E273" s="43">
        <v>0.625</v>
      </c>
      <c r="F273" t="s">
        <v>204</v>
      </c>
      <c r="G273" s="44">
        <f>CONVERT(LEFT(WEATHER14[[#This Row],[TEMP °F]],FIND("F",WEATHER14[[#This Row],[TEMP °F]])-3),"F","C")</f>
        <v>1.1111111111111112</v>
      </c>
      <c r="H273">
        <f>WEEKDAY(WEATHER14[[#This Row],[Date]])</f>
        <v>2</v>
      </c>
      <c r="I273" t="str">
        <f>IF(ISNUMBER(MATCH(WEATHER14[[#This Row],[Date]],$M$6:$M$9,0)),"HOLIDAY","")</f>
        <v/>
      </c>
    </row>
    <row r="274" spans="4:9" x14ac:dyDescent="0.25">
      <c r="D274" s="32">
        <v>45271</v>
      </c>
      <c r="E274" s="43">
        <v>0.66666666666666663</v>
      </c>
      <c r="F274" t="s">
        <v>204</v>
      </c>
      <c r="G274" s="44">
        <f>CONVERT(LEFT(WEATHER14[[#This Row],[TEMP °F]],FIND("F",WEATHER14[[#This Row],[TEMP °F]])-3),"F","C")</f>
        <v>1.1111111111111112</v>
      </c>
      <c r="H274">
        <f>WEEKDAY(WEATHER14[[#This Row],[Date]])</f>
        <v>2</v>
      </c>
      <c r="I274" t="str">
        <f>IF(ISNUMBER(MATCH(WEATHER14[[#This Row],[Date]],$M$6:$M$9,0)),"HOLIDAY","")</f>
        <v/>
      </c>
    </row>
    <row r="275" spans="4:9" x14ac:dyDescent="0.25">
      <c r="D275" s="32">
        <v>45271</v>
      </c>
      <c r="E275" s="43">
        <v>0.70833333333333337</v>
      </c>
      <c r="F275" t="s">
        <v>204</v>
      </c>
      <c r="G275" s="44">
        <f>CONVERT(LEFT(WEATHER14[[#This Row],[TEMP °F]],FIND("F",WEATHER14[[#This Row],[TEMP °F]])-3),"F","C")</f>
        <v>1.1111111111111112</v>
      </c>
      <c r="H275">
        <f>WEEKDAY(WEATHER14[[#This Row],[Date]])</f>
        <v>2</v>
      </c>
      <c r="I275" t="str">
        <f>IF(ISNUMBER(MATCH(WEATHER14[[#This Row],[Date]],$M$6:$M$9,0)),"HOLIDAY","")</f>
        <v/>
      </c>
    </row>
    <row r="276" spans="4:9" x14ac:dyDescent="0.25">
      <c r="D276" s="32">
        <v>45271</v>
      </c>
      <c r="E276" s="43">
        <v>0.75</v>
      </c>
      <c r="F276" t="s">
        <v>204</v>
      </c>
      <c r="G276" s="44">
        <f>CONVERT(LEFT(WEATHER14[[#This Row],[TEMP °F]],FIND("F",WEATHER14[[#This Row],[TEMP °F]])-3),"F","C")</f>
        <v>1.1111111111111112</v>
      </c>
      <c r="H276">
        <f>WEEKDAY(WEATHER14[[#This Row],[Date]])</f>
        <v>2</v>
      </c>
      <c r="I276" t="str">
        <f>IF(ISNUMBER(MATCH(WEATHER14[[#This Row],[Date]],$M$6:$M$9,0)),"HOLIDAY","")</f>
        <v/>
      </c>
    </row>
    <row r="277" spans="4:9" x14ac:dyDescent="0.25">
      <c r="D277" s="32">
        <v>45271</v>
      </c>
      <c r="E277" s="43">
        <v>0.79166666666666663</v>
      </c>
      <c r="F277" t="s">
        <v>205</v>
      </c>
      <c r="G277" s="44">
        <f>CONVERT(LEFT(WEATHER14[[#This Row],[TEMP °F]],FIND("F",WEATHER14[[#This Row],[TEMP °F]])-3),"F","C")</f>
        <v>0</v>
      </c>
      <c r="H277">
        <f>WEEKDAY(WEATHER14[[#This Row],[Date]])</f>
        <v>2</v>
      </c>
      <c r="I277" t="str">
        <f>IF(ISNUMBER(MATCH(WEATHER14[[#This Row],[Date]],$M$6:$M$9,0)),"HOLIDAY","")</f>
        <v/>
      </c>
    </row>
    <row r="278" spans="4:9" x14ac:dyDescent="0.25">
      <c r="D278" s="32">
        <v>45271</v>
      </c>
      <c r="E278" s="43">
        <v>0.83333333333333337</v>
      </c>
      <c r="F278" t="s">
        <v>205</v>
      </c>
      <c r="G278" s="44">
        <f>CONVERT(LEFT(WEATHER14[[#This Row],[TEMP °F]],FIND("F",WEATHER14[[#This Row],[TEMP °F]])-3),"F","C")</f>
        <v>0</v>
      </c>
      <c r="H278">
        <f>WEEKDAY(WEATHER14[[#This Row],[Date]])</f>
        <v>2</v>
      </c>
      <c r="I278" t="str">
        <f>IF(ISNUMBER(MATCH(WEATHER14[[#This Row],[Date]],$M$6:$M$9,0)),"HOLIDAY","")</f>
        <v/>
      </c>
    </row>
    <row r="279" spans="4:9" x14ac:dyDescent="0.25">
      <c r="D279" s="32">
        <v>45271</v>
      </c>
      <c r="E279" s="43">
        <v>0.875</v>
      </c>
      <c r="F279" t="s">
        <v>204</v>
      </c>
      <c r="G279" s="44">
        <f>CONVERT(LEFT(WEATHER14[[#This Row],[TEMP °F]],FIND("F",WEATHER14[[#This Row],[TEMP °F]])-3),"F","C")</f>
        <v>1.1111111111111112</v>
      </c>
      <c r="H279">
        <f>WEEKDAY(WEATHER14[[#This Row],[Date]])</f>
        <v>2</v>
      </c>
      <c r="I279" t="str">
        <f>IF(ISNUMBER(MATCH(WEATHER14[[#This Row],[Date]],$M$6:$M$9,0)),"HOLIDAY","")</f>
        <v/>
      </c>
    </row>
    <row r="280" spans="4:9" x14ac:dyDescent="0.25">
      <c r="D280" s="32">
        <v>45271</v>
      </c>
      <c r="E280" s="43">
        <v>0.91666666666666663</v>
      </c>
      <c r="F280" t="s">
        <v>204</v>
      </c>
      <c r="G280" s="44">
        <f>CONVERT(LEFT(WEATHER14[[#This Row],[TEMP °F]],FIND("F",WEATHER14[[#This Row],[TEMP °F]])-3),"F","C")</f>
        <v>1.1111111111111112</v>
      </c>
      <c r="H280">
        <f>WEEKDAY(WEATHER14[[#This Row],[Date]])</f>
        <v>2</v>
      </c>
      <c r="I280" t="str">
        <f>IF(ISNUMBER(MATCH(WEATHER14[[#This Row],[Date]],$M$6:$M$9,0)),"HOLIDAY","")</f>
        <v/>
      </c>
    </row>
    <row r="281" spans="4:9" x14ac:dyDescent="0.25">
      <c r="D281" s="32">
        <v>45271</v>
      </c>
      <c r="E281" s="43">
        <v>0.95833333333333337</v>
      </c>
      <c r="F281" t="s">
        <v>204</v>
      </c>
      <c r="G281" s="44">
        <f>CONVERT(LEFT(WEATHER14[[#This Row],[TEMP °F]],FIND("F",WEATHER14[[#This Row],[TEMP °F]])-3),"F","C")</f>
        <v>1.1111111111111112</v>
      </c>
      <c r="H281">
        <f>WEEKDAY(WEATHER14[[#This Row],[Date]])</f>
        <v>2</v>
      </c>
      <c r="I281" t="str">
        <f>IF(ISNUMBER(MATCH(WEATHER14[[#This Row],[Date]],$M$6:$M$9,0)),"HOLIDAY","")</f>
        <v/>
      </c>
    </row>
    <row r="282" spans="4:9" x14ac:dyDescent="0.25">
      <c r="D282" s="32">
        <v>45272</v>
      </c>
      <c r="E282" s="43">
        <v>0</v>
      </c>
      <c r="F282" t="s">
        <v>205</v>
      </c>
      <c r="G282" s="44">
        <f>CONVERT(LEFT(WEATHER14[[#This Row],[TEMP °F]],FIND("F",WEATHER14[[#This Row],[TEMP °F]])-3),"F","C")</f>
        <v>0</v>
      </c>
      <c r="H282">
        <f>WEEKDAY(WEATHER14[[#This Row],[Date]])</f>
        <v>3</v>
      </c>
      <c r="I282" t="str">
        <f>IF(ISNUMBER(MATCH(WEATHER14[[#This Row],[Date]],$M$6:$M$9,0)),"HOLIDAY","")</f>
        <v/>
      </c>
    </row>
    <row r="283" spans="4:9" x14ac:dyDescent="0.25">
      <c r="D283" s="32">
        <v>45272</v>
      </c>
      <c r="E283" s="43">
        <v>4.1666666666666664E-2</v>
      </c>
      <c r="F283" t="s">
        <v>205</v>
      </c>
      <c r="G283" s="44">
        <f>CONVERT(LEFT(WEATHER14[[#This Row],[TEMP °F]],FIND("F",WEATHER14[[#This Row],[TEMP °F]])-3),"F","C")</f>
        <v>0</v>
      </c>
      <c r="H283">
        <f>WEEKDAY(WEATHER14[[#This Row],[Date]])</f>
        <v>3</v>
      </c>
      <c r="I283" t="str">
        <f>IF(ISNUMBER(MATCH(WEATHER14[[#This Row],[Date]],$M$6:$M$9,0)),"HOLIDAY","")</f>
        <v/>
      </c>
    </row>
    <row r="284" spans="4:9" x14ac:dyDescent="0.25">
      <c r="D284" s="32">
        <v>45272</v>
      </c>
      <c r="E284" s="43">
        <v>8.3333333333333329E-2</v>
      </c>
      <c r="F284" t="s">
        <v>205</v>
      </c>
      <c r="G284" s="44">
        <f>CONVERT(LEFT(WEATHER14[[#This Row],[TEMP °F]],FIND("F",WEATHER14[[#This Row],[TEMP °F]])-3),"F","C")</f>
        <v>0</v>
      </c>
      <c r="H284">
        <f>WEEKDAY(WEATHER14[[#This Row],[Date]])</f>
        <v>3</v>
      </c>
      <c r="I284" t="str">
        <f>IF(ISNUMBER(MATCH(WEATHER14[[#This Row],[Date]],$M$6:$M$9,0)),"HOLIDAY","")</f>
        <v/>
      </c>
    </row>
    <row r="285" spans="4:9" x14ac:dyDescent="0.25">
      <c r="D285" s="32">
        <v>45272</v>
      </c>
      <c r="E285" s="43">
        <v>0.125</v>
      </c>
      <c r="F285" t="s">
        <v>205</v>
      </c>
      <c r="G285" s="44">
        <f>CONVERT(LEFT(WEATHER14[[#This Row],[TEMP °F]],FIND("F",WEATHER14[[#This Row],[TEMP °F]])-3),"F","C")</f>
        <v>0</v>
      </c>
      <c r="H285">
        <f>WEEKDAY(WEATHER14[[#This Row],[Date]])</f>
        <v>3</v>
      </c>
      <c r="I285" t="str">
        <f>IF(ISNUMBER(MATCH(WEATHER14[[#This Row],[Date]],$M$6:$M$9,0)),"HOLIDAY","")</f>
        <v/>
      </c>
    </row>
    <row r="286" spans="4:9" x14ac:dyDescent="0.25">
      <c r="D286" s="32">
        <v>45272</v>
      </c>
      <c r="E286" s="43">
        <v>0.16666666666666666</v>
      </c>
      <c r="F286" t="s">
        <v>206</v>
      </c>
      <c r="G286" s="44">
        <f>CONVERT(LEFT(WEATHER14[[#This Row],[TEMP °F]],FIND("F",WEATHER14[[#This Row],[TEMP °F]])-3),"F","C")</f>
        <v>-1.1111111111111112</v>
      </c>
      <c r="H286">
        <f>WEEKDAY(WEATHER14[[#This Row],[Date]])</f>
        <v>3</v>
      </c>
      <c r="I286" t="str">
        <f>IF(ISNUMBER(MATCH(WEATHER14[[#This Row],[Date]],$M$6:$M$9,0)),"HOLIDAY","")</f>
        <v/>
      </c>
    </row>
    <row r="287" spans="4:9" x14ac:dyDescent="0.25">
      <c r="D287" s="32">
        <v>45272</v>
      </c>
      <c r="E287" s="43">
        <v>0.20833333333333334</v>
      </c>
      <c r="F287" t="s">
        <v>206</v>
      </c>
      <c r="G287" s="44">
        <f>CONVERT(LEFT(WEATHER14[[#This Row],[TEMP °F]],FIND("F",WEATHER14[[#This Row],[TEMP °F]])-3),"F","C")</f>
        <v>-1.1111111111111112</v>
      </c>
      <c r="H287">
        <f>WEEKDAY(WEATHER14[[#This Row],[Date]])</f>
        <v>3</v>
      </c>
      <c r="I287" t="str">
        <f>IF(ISNUMBER(MATCH(WEATHER14[[#This Row],[Date]],$M$6:$M$9,0)),"HOLIDAY","")</f>
        <v/>
      </c>
    </row>
    <row r="288" spans="4:9" x14ac:dyDescent="0.25">
      <c r="D288" s="32">
        <v>45272</v>
      </c>
      <c r="E288" s="43">
        <v>0.25</v>
      </c>
      <c r="F288" t="s">
        <v>206</v>
      </c>
      <c r="G288" s="44">
        <f>CONVERT(LEFT(WEATHER14[[#This Row],[TEMP °F]],FIND("F",WEATHER14[[#This Row],[TEMP °F]])-3),"F","C")</f>
        <v>-1.1111111111111112</v>
      </c>
      <c r="H288">
        <f>WEEKDAY(WEATHER14[[#This Row],[Date]])</f>
        <v>3</v>
      </c>
      <c r="I288" t="str">
        <f>IF(ISNUMBER(MATCH(WEATHER14[[#This Row],[Date]],$M$6:$M$9,0)),"HOLIDAY","")</f>
        <v/>
      </c>
    </row>
    <row r="289" spans="4:9" x14ac:dyDescent="0.25">
      <c r="D289" s="32">
        <v>45272</v>
      </c>
      <c r="E289" s="43">
        <v>0.29166666666666669</v>
      </c>
      <c r="F289" t="s">
        <v>206</v>
      </c>
      <c r="G289" s="44">
        <f>CONVERT(LEFT(WEATHER14[[#This Row],[TEMP °F]],FIND("F",WEATHER14[[#This Row],[TEMP °F]])-3),"F","C")</f>
        <v>-1.1111111111111112</v>
      </c>
      <c r="H289">
        <f>WEEKDAY(WEATHER14[[#This Row],[Date]])</f>
        <v>3</v>
      </c>
      <c r="I289" t="str">
        <f>IF(ISNUMBER(MATCH(WEATHER14[[#This Row],[Date]],$M$6:$M$9,0)),"HOLIDAY","")</f>
        <v/>
      </c>
    </row>
    <row r="290" spans="4:9" x14ac:dyDescent="0.25">
      <c r="D290" s="32">
        <v>45272</v>
      </c>
      <c r="E290" s="43">
        <v>0.33333333333333331</v>
      </c>
      <c r="F290" t="s">
        <v>205</v>
      </c>
      <c r="G290" s="44">
        <f>CONVERT(LEFT(WEATHER14[[#This Row],[TEMP °F]],FIND("F",WEATHER14[[#This Row],[TEMP °F]])-3),"F","C")</f>
        <v>0</v>
      </c>
      <c r="H290">
        <f>WEEKDAY(WEATHER14[[#This Row],[Date]])</f>
        <v>3</v>
      </c>
      <c r="I290" t="str">
        <f>IF(ISNUMBER(MATCH(WEATHER14[[#This Row],[Date]],$M$6:$M$9,0)),"HOLIDAY","")</f>
        <v/>
      </c>
    </row>
    <row r="291" spans="4:9" x14ac:dyDescent="0.25">
      <c r="D291" s="32">
        <v>45272</v>
      </c>
      <c r="E291" s="43">
        <v>0.375</v>
      </c>
      <c r="F291" t="s">
        <v>203</v>
      </c>
      <c r="G291" s="44">
        <f>CONVERT(LEFT(WEATHER14[[#This Row],[TEMP °F]],FIND("F",WEATHER14[[#This Row],[TEMP °F]])-3),"F","C")</f>
        <v>2.2222222222222223</v>
      </c>
      <c r="H291">
        <f>WEEKDAY(WEATHER14[[#This Row],[Date]])</f>
        <v>3</v>
      </c>
      <c r="I291" t="str">
        <f>IF(ISNUMBER(MATCH(WEATHER14[[#This Row],[Date]],$M$6:$M$9,0)),"HOLIDAY","")</f>
        <v/>
      </c>
    </row>
    <row r="292" spans="4:9" x14ac:dyDescent="0.25">
      <c r="D292" s="32">
        <v>45272</v>
      </c>
      <c r="E292" s="43">
        <v>0.41666666666666669</v>
      </c>
      <c r="F292" t="s">
        <v>209</v>
      </c>
      <c r="G292" s="44">
        <f>CONVERT(LEFT(WEATHER14[[#This Row],[TEMP °F]],FIND("F",WEATHER14[[#This Row],[TEMP °F]])-3),"F","C")</f>
        <v>3.8888888888888888</v>
      </c>
      <c r="H292">
        <f>WEEKDAY(WEATHER14[[#This Row],[Date]])</f>
        <v>3</v>
      </c>
      <c r="I292" t="str">
        <f>IF(ISNUMBER(MATCH(WEATHER14[[#This Row],[Date]],$M$6:$M$9,0)),"HOLIDAY","")</f>
        <v/>
      </c>
    </row>
    <row r="293" spans="4:9" x14ac:dyDescent="0.25">
      <c r="D293" s="32">
        <v>45272</v>
      </c>
      <c r="E293" s="43">
        <v>0.45833333333333331</v>
      </c>
      <c r="F293" t="s">
        <v>201</v>
      </c>
      <c r="G293" s="44">
        <f>CONVERT(LEFT(WEATHER14[[#This Row],[TEMP °F]],FIND("F",WEATHER14[[#This Row],[TEMP °F]])-3),"F","C")</f>
        <v>5</v>
      </c>
      <c r="H293">
        <f>WEEKDAY(WEATHER14[[#This Row],[Date]])</f>
        <v>3</v>
      </c>
      <c r="I293" t="str">
        <f>IF(ISNUMBER(MATCH(WEATHER14[[#This Row],[Date]],$M$6:$M$9,0)),"HOLIDAY","")</f>
        <v/>
      </c>
    </row>
    <row r="294" spans="4:9" x14ac:dyDescent="0.25">
      <c r="D294" s="32">
        <v>45272</v>
      </c>
      <c r="E294" s="43">
        <v>0.5</v>
      </c>
      <c r="F294" t="s">
        <v>201</v>
      </c>
      <c r="G294" s="44">
        <f>CONVERT(LEFT(WEATHER14[[#This Row],[TEMP °F]],FIND("F",WEATHER14[[#This Row],[TEMP °F]])-3),"F","C")</f>
        <v>5</v>
      </c>
      <c r="H294">
        <f>WEEKDAY(WEATHER14[[#This Row],[Date]])</f>
        <v>3</v>
      </c>
      <c r="I294" t="str">
        <f>IF(ISNUMBER(MATCH(WEATHER14[[#This Row],[Date]],$M$6:$M$9,0)),"HOLIDAY","")</f>
        <v/>
      </c>
    </row>
    <row r="295" spans="4:9" x14ac:dyDescent="0.25">
      <c r="D295" s="32">
        <v>45272</v>
      </c>
      <c r="E295" s="43">
        <v>0.54166666666666663</v>
      </c>
      <c r="F295" t="s">
        <v>201</v>
      </c>
      <c r="G295" s="44">
        <f>CONVERT(LEFT(WEATHER14[[#This Row],[TEMP °F]],FIND("F",WEATHER14[[#This Row],[TEMP °F]])-3),"F","C")</f>
        <v>5</v>
      </c>
      <c r="H295">
        <f>WEEKDAY(WEATHER14[[#This Row],[Date]])</f>
        <v>3</v>
      </c>
      <c r="I295" t="str">
        <f>IF(ISNUMBER(MATCH(WEATHER14[[#This Row],[Date]],$M$6:$M$9,0)),"HOLIDAY","")</f>
        <v/>
      </c>
    </row>
    <row r="296" spans="4:9" x14ac:dyDescent="0.25">
      <c r="D296" s="32">
        <v>45272</v>
      </c>
      <c r="E296" s="43">
        <v>0.58333333333333337</v>
      </c>
      <c r="F296" t="s">
        <v>201</v>
      </c>
      <c r="G296" s="44">
        <f>CONVERT(LEFT(WEATHER14[[#This Row],[TEMP °F]],FIND("F",WEATHER14[[#This Row],[TEMP °F]])-3),"F","C")</f>
        <v>5</v>
      </c>
      <c r="H296">
        <f>WEEKDAY(WEATHER14[[#This Row],[Date]])</f>
        <v>3</v>
      </c>
      <c r="I296" t="str">
        <f>IF(ISNUMBER(MATCH(WEATHER14[[#This Row],[Date]],$M$6:$M$9,0)),"HOLIDAY","")</f>
        <v/>
      </c>
    </row>
    <row r="297" spans="4:9" x14ac:dyDescent="0.25">
      <c r="D297" s="32">
        <v>45272</v>
      </c>
      <c r="E297" s="43">
        <v>0.625</v>
      </c>
      <c r="F297" t="s">
        <v>201</v>
      </c>
      <c r="G297" s="44">
        <f>CONVERT(LEFT(WEATHER14[[#This Row],[TEMP °F]],FIND("F",WEATHER14[[#This Row],[TEMP °F]])-3),"F","C")</f>
        <v>5</v>
      </c>
      <c r="H297">
        <f>WEEKDAY(WEATHER14[[#This Row],[Date]])</f>
        <v>3</v>
      </c>
      <c r="I297" t="str">
        <f>IF(ISNUMBER(MATCH(WEATHER14[[#This Row],[Date]],$M$6:$M$9,0)),"HOLIDAY","")</f>
        <v/>
      </c>
    </row>
    <row r="298" spans="4:9" x14ac:dyDescent="0.25">
      <c r="D298" s="32">
        <v>45272</v>
      </c>
      <c r="E298" s="43">
        <v>0.66666666666666663</v>
      </c>
      <c r="F298" t="s">
        <v>209</v>
      </c>
      <c r="G298" s="44">
        <f>CONVERT(LEFT(WEATHER14[[#This Row],[TEMP °F]],FIND("F",WEATHER14[[#This Row],[TEMP °F]])-3),"F","C")</f>
        <v>3.8888888888888888</v>
      </c>
      <c r="H298">
        <f>WEEKDAY(WEATHER14[[#This Row],[Date]])</f>
        <v>3</v>
      </c>
      <c r="I298" t="str">
        <f>IF(ISNUMBER(MATCH(WEATHER14[[#This Row],[Date]],$M$6:$M$9,0)),"HOLIDAY","")</f>
        <v/>
      </c>
    </row>
    <row r="299" spans="4:9" x14ac:dyDescent="0.25">
      <c r="D299" s="32">
        <v>45272</v>
      </c>
      <c r="E299" s="43">
        <v>0.70833333333333337</v>
      </c>
      <c r="F299" t="s">
        <v>202</v>
      </c>
      <c r="G299" s="44">
        <f>CONVERT(LEFT(WEATHER14[[#This Row],[TEMP °F]],FIND("F",WEATHER14[[#This Row],[TEMP °F]])-3),"F","C")</f>
        <v>2.7777777777777777</v>
      </c>
      <c r="H299">
        <f>WEEKDAY(WEATHER14[[#This Row],[Date]])</f>
        <v>3</v>
      </c>
      <c r="I299" t="str">
        <f>IF(ISNUMBER(MATCH(WEATHER14[[#This Row],[Date]],$M$6:$M$9,0)),"HOLIDAY","")</f>
        <v/>
      </c>
    </row>
    <row r="300" spans="4:9" x14ac:dyDescent="0.25">
      <c r="D300" s="32">
        <v>45272</v>
      </c>
      <c r="E300" s="43">
        <v>0.75</v>
      </c>
      <c r="F300" t="s">
        <v>203</v>
      </c>
      <c r="G300" s="44">
        <f>CONVERT(LEFT(WEATHER14[[#This Row],[TEMP °F]],FIND("F",WEATHER14[[#This Row],[TEMP °F]])-3),"F","C")</f>
        <v>2.2222222222222223</v>
      </c>
      <c r="H300">
        <f>WEEKDAY(WEATHER14[[#This Row],[Date]])</f>
        <v>3</v>
      </c>
      <c r="I300" t="str">
        <f>IF(ISNUMBER(MATCH(WEATHER14[[#This Row],[Date]],$M$6:$M$9,0)),"HOLIDAY","")</f>
        <v/>
      </c>
    </row>
    <row r="301" spans="4:9" x14ac:dyDescent="0.25">
      <c r="D301" s="32">
        <v>45272</v>
      </c>
      <c r="E301" s="43">
        <v>0.79166666666666663</v>
      </c>
      <c r="F301" t="s">
        <v>204</v>
      </c>
      <c r="G301" s="44">
        <f>CONVERT(LEFT(WEATHER14[[#This Row],[TEMP °F]],FIND("F",WEATHER14[[#This Row],[TEMP °F]])-3),"F","C")</f>
        <v>1.1111111111111112</v>
      </c>
      <c r="H301">
        <f>WEEKDAY(WEATHER14[[#This Row],[Date]])</f>
        <v>3</v>
      </c>
      <c r="I301" t="str">
        <f>IF(ISNUMBER(MATCH(WEATHER14[[#This Row],[Date]],$M$6:$M$9,0)),"HOLIDAY","")</f>
        <v/>
      </c>
    </row>
    <row r="302" spans="4:9" x14ac:dyDescent="0.25">
      <c r="D302" s="32">
        <v>45272</v>
      </c>
      <c r="E302" s="43">
        <v>0.83333333333333337</v>
      </c>
      <c r="F302" t="s">
        <v>203</v>
      </c>
      <c r="G302" s="44">
        <f>CONVERT(LEFT(WEATHER14[[#This Row],[TEMP °F]],FIND("F",WEATHER14[[#This Row],[TEMP °F]])-3),"F","C")</f>
        <v>2.2222222222222223</v>
      </c>
      <c r="H302">
        <f>WEEKDAY(WEATHER14[[#This Row],[Date]])</f>
        <v>3</v>
      </c>
      <c r="I302" t="str">
        <f>IF(ISNUMBER(MATCH(WEATHER14[[#This Row],[Date]],$M$6:$M$9,0)),"HOLIDAY","")</f>
        <v/>
      </c>
    </row>
    <row r="303" spans="4:9" x14ac:dyDescent="0.25">
      <c r="D303" s="32">
        <v>45272</v>
      </c>
      <c r="E303" s="43">
        <v>0.875</v>
      </c>
      <c r="F303" t="s">
        <v>203</v>
      </c>
      <c r="G303" s="44">
        <f>CONVERT(LEFT(WEATHER14[[#This Row],[TEMP °F]],FIND("F",WEATHER14[[#This Row],[TEMP °F]])-3),"F","C")</f>
        <v>2.2222222222222223</v>
      </c>
      <c r="H303">
        <f>WEEKDAY(WEATHER14[[#This Row],[Date]])</f>
        <v>3</v>
      </c>
      <c r="I303" t="str">
        <f>IF(ISNUMBER(MATCH(WEATHER14[[#This Row],[Date]],$M$6:$M$9,0)),"HOLIDAY","")</f>
        <v/>
      </c>
    </row>
    <row r="304" spans="4:9" x14ac:dyDescent="0.25">
      <c r="D304" s="32">
        <v>45272</v>
      </c>
      <c r="E304" s="43">
        <v>0.91666666666666663</v>
      </c>
      <c r="F304" t="s">
        <v>204</v>
      </c>
      <c r="G304" s="44">
        <f>CONVERT(LEFT(WEATHER14[[#This Row],[TEMP °F]],FIND("F",WEATHER14[[#This Row],[TEMP °F]])-3),"F","C")</f>
        <v>1.1111111111111112</v>
      </c>
      <c r="H304">
        <f>WEEKDAY(WEATHER14[[#This Row],[Date]])</f>
        <v>3</v>
      </c>
      <c r="I304" t="str">
        <f>IF(ISNUMBER(MATCH(WEATHER14[[#This Row],[Date]],$M$6:$M$9,0)),"HOLIDAY","")</f>
        <v/>
      </c>
    </row>
    <row r="305" spans="4:9" x14ac:dyDescent="0.25">
      <c r="D305" s="32">
        <v>45272</v>
      </c>
      <c r="E305" s="43">
        <v>0.95833333333333337</v>
      </c>
      <c r="F305" t="s">
        <v>205</v>
      </c>
      <c r="G305" s="44">
        <f>CONVERT(LEFT(WEATHER14[[#This Row],[TEMP °F]],FIND("F",WEATHER14[[#This Row],[TEMP °F]])-3),"F","C")</f>
        <v>0</v>
      </c>
      <c r="H305">
        <f>WEEKDAY(WEATHER14[[#This Row],[Date]])</f>
        <v>3</v>
      </c>
      <c r="I305" t="str">
        <f>IF(ISNUMBER(MATCH(WEATHER14[[#This Row],[Date]],$M$6:$M$9,0)),"HOLIDAY","")</f>
        <v/>
      </c>
    </row>
    <row r="306" spans="4:9" x14ac:dyDescent="0.25">
      <c r="D306" s="32">
        <v>45273</v>
      </c>
      <c r="E306" s="43">
        <v>0</v>
      </c>
      <c r="F306" t="s">
        <v>204</v>
      </c>
      <c r="G306" s="44">
        <f>CONVERT(LEFT(WEATHER14[[#This Row],[TEMP °F]],FIND("F",WEATHER14[[#This Row],[TEMP °F]])-3),"F","C")</f>
        <v>1.1111111111111112</v>
      </c>
      <c r="H306">
        <f>WEEKDAY(WEATHER14[[#This Row],[Date]])</f>
        <v>4</v>
      </c>
      <c r="I306" t="str">
        <f>IF(ISNUMBER(MATCH(WEATHER14[[#This Row],[Date]],$M$6:$M$9,0)),"HOLIDAY","")</f>
        <v/>
      </c>
    </row>
    <row r="307" spans="4:9" x14ac:dyDescent="0.25">
      <c r="D307" s="32">
        <v>45273</v>
      </c>
      <c r="E307" s="43">
        <v>4.1666666666666664E-2</v>
      </c>
      <c r="F307" t="s">
        <v>204</v>
      </c>
      <c r="G307" s="44">
        <f>CONVERT(LEFT(WEATHER14[[#This Row],[TEMP °F]],FIND("F",WEATHER14[[#This Row],[TEMP °F]])-3),"F","C")</f>
        <v>1.1111111111111112</v>
      </c>
      <c r="H307">
        <f>WEEKDAY(WEATHER14[[#This Row],[Date]])</f>
        <v>4</v>
      </c>
      <c r="I307" t="str">
        <f>IF(ISNUMBER(MATCH(WEATHER14[[#This Row],[Date]],$M$6:$M$9,0)),"HOLIDAY","")</f>
        <v/>
      </c>
    </row>
    <row r="308" spans="4:9" x14ac:dyDescent="0.25">
      <c r="D308" s="32">
        <v>45273</v>
      </c>
      <c r="E308" s="43">
        <v>8.3333333333333329E-2</v>
      </c>
      <c r="F308" t="s">
        <v>205</v>
      </c>
      <c r="G308" s="44">
        <f>CONVERT(LEFT(WEATHER14[[#This Row],[TEMP °F]],FIND("F",WEATHER14[[#This Row],[TEMP °F]])-3),"F","C")</f>
        <v>0</v>
      </c>
      <c r="H308">
        <f>WEEKDAY(WEATHER14[[#This Row],[Date]])</f>
        <v>4</v>
      </c>
      <c r="I308" t="str">
        <f>IF(ISNUMBER(MATCH(WEATHER14[[#This Row],[Date]],$M$6:$M$9,0)),"HOLIDAY","")</f>
        <v/>
      </c>
    </row>
    <row r="309" spans="4:9" x14ac:dyDescent="0.25">
      <c r="D309" s="32">
        <v>45273</v>
      </c>
      <c r="E309" s="43">
        <v>0.125</v>
      </c>
      <c r="F309" t="s">
        <v>206</v>
      </c>
      <c r="G309" s="44">
        <f>CONVERT(LEFT(WEATHER14[[#This Row],[TEMP °F]],FIND("F",WEATHER14[[#This Row],[TEMP °F]])-3),"F","C")</f>
        <v>-1.1111111111111112</v>
      </c>
      <c r="H309">
        <f>WEEKDAY(WEATHER14[[#This Row],[Date]])</f>
        <v>4</v>
      </c>
      <c r="I309" t="str">
        <f>IF(ISNUMBER(MATCH(WEATHER14[[#This Row],[Date]],$M$6:$M$9,0)),"HOLIDAY","")</f>
        <v/>
      </c>
    </row>
    <row r="310" spans="4:9" x14ac:dyDescent="0.25">
      <c r="D310" s="32">
        <v>45273</v>
      </c>
      <c r="E310" s="43">
        <v>0.16666666666666666</v>
      </c>
      <c r="F310" t="s">
        <v>206</v>
      </c>
      <c r="G310" s="44">
        <f>CONVERT(LEFT(WEATHER14[[#This Row],[TEMP °F]],FIND("F",WEATHER14[[#This Row],[TEMP °F]])-3),"F","C")</f>
        <v>-1.1111111111111112</v>
      </c>
      <c r="H310">
        <f>WEEKDAY(WEATHER14[[#This Row],[Date]])</f>
        <v>4</v>
      </c>
      <c r="I310" t="str">
        <f>IF(ISNUMBER(MATCH(WEATHER14[[#This Row],[Date]],$M$6:$M$9,0)),"HOLIDAY","")</f>
        <v/>
      </c>
    </row>
    <row r="311" spans="4:9" x14ac:dyDescent="0.25">
      <c r="D311" s="32">
        <v>45273</v>
      </c>
      <c r="E311" s="43">
        <v>0.20833333333333334</v>
      </c>
      <c r="F311" t="s">
        <v>207</v>
      </c>
      <c r="G311" s="44">
        <f>CONVERT(LEFT(WEATHER14[[#This Row],[TEMP °F]],FIND("F",WEATHER14[[#This Row],[TEMP °F]])-3),"F","C")</f>
        <v>-2.2222222222222223</v>
      </c>
      <c r="H311">
        <f>WEEKDAY(WEATHER14[[#This Row],[Date]])</f>
        <v>4</v>
      </c>
      <c r="I311" t="str">
        <f>IF(ISNUMBER(MATCH(WEATHER14[[#This Row],[Date]],$M$6:$M$9,0)),"HOLIDAY","")</f>
        <v/>
      </c>
    </row>
    <row r="312" spans="4:9" x14ac:dyDescent="0.25">
      <c r="D312" s="32">
        <v>45273</v>
      </c>
      <c r="E312" s="43">
        <v>0.25</v>
      </c>
      <c r="F312" t="s">
        <v>207</v>
      </c>
      <c r="G312" s="44">
        <f>CONVERT(LEFT(WEATHER14[[#This Row],[TEMP °F]],FIND("F",WEATHER14[[#This Row],[TEMP °F]])-3),"F","C")</f>
        <v>-2.2222222222222223</v>
      </c>
      <c r="H312">
        <f>WEEKDAY(WEATHER14[[#This Row],[Date]])</f>
        <v>4</v>
      </c>
      <c r="I312" t="str">
        <f>IF(ISNUMBER(MATCH(WEATHER14[[#This Row],[Date]],$M$6:$M$9,0)),"HOLIDAY","")</f>
        <v/>
      </c>
    </row>
    <row r="313" spans="4:9" x14ac:dyDescent="0.25">
      <c r="D313" s="32">
        <v>45273</v>
      </c>
      <c r="E313" s="43">
        <v>0.29166666666666669</v>
      </c>
      <c r="F313" t="s">
        <v>207</v>
      </c>
      <c r="G313" s="44">
        <f>CONVERT(LEFT(WEATHER14[[#This Row],[TEMP °F]],FIND("F",WEATHER14[[#This Row],[TEMP °F]])-3),"F","C")</f>
        <v>-2.2222222222222223</v>
      </c>
      <c r="H313">
        <f>WEEKDAY(WEATHER14[[#This Row],[Date]])</f>
        <v>4</v>
      </c>
      <c r="I313" t="str">
        <f>IF(ISNUMBER(MATCH(WEATHER14[[#This Row],[Date]],$M$6:$M$9,0)),"HOLIDAY","")</f>
        <v/>
      </c>
    </row>
    <row r="314" spans="4:9" x14ac:dyDescent="0.25">
      <c r="D314" s="32">
        <v>45273</v>
      </c>
      <c r="E314" s="43">
        <v>0.33333333333333331</v>
      </c>
      <c r="F314" t="s">
        <v>207</v>
      </c>
      <c r="G314" s="44">
        <f>CONVERT(LEFT(WEATHER14[[#This Row],[TEMP °F]],FIND("F",WEATHER14[[#This Row],[TEMP °F]])-3),"F","C")</f>
        <v>-2.2222222222222223</v>
      </c>
      <c r="H314">
        <f>WEEKDAY(WEATHER14[[#This Row],[Date]])</f>
        <v>4</v>
      </c>
      <c r="I314" t="str">
        <f>IF(ISNUMBER(MATCH(WEATHER14[[#This Row],[Date]],$M$6:$M$9,0)),"HOLIDAY","")</f>
        <v/>
      </c>
    </row>
    <row r="315" spans="4:9" x14ac:dyDescent="0.25">
      <c r="D315" s="32">
        <v>45273</v>
      </c>
      <c r="E315" s="43">
        <v>0.375</v>
      </c>
      <c r="F315" t="s">
        <v>205</v>
      </c>
      <c r="G315" s="44">
        <f>CONVERT(LEFT(WEATHER14[[#This Row],[TEMP °F]],FIND("F",WEATHER14[[#This Row],[TEMP °F]])-3),"F","C")</f>
        <v>0</v>
      </c>
      <c r="H315">
        <f>WEEKDAY(WEATHER14[[#This Row],[Date]])</f>
        <v>4</v>
      </c>
      <c r="I315" t="str">
        <f>IF(ISNUMBER(MATCH(WEATHER14[[#This Row],[Date]],$M$6:$M$9,0)),"HOLIDAY","")</f>
        <v/>
      </c>
    </row>
    <row r="316" spans="4:9" x14ac:dyDescent="0.25">
      <c r="D316" s="32">
        <v>45273</v>
      </c>
      <c r="E316" s="43">
        <v>0.41666666666666669</v>
      </c>
      <c r="F316" t="s">
        <v>204</v>
      </c>
      <c r="G316" s="44">
        <f>CONVERT(LEFT(WEATHER14[[#This Row],[TEMP °F]],FIND("F",WEATHER14[[#This Row],[TEMP °F]])-3),"F","C")</f>
        <v>1.1111111111111112</v>
      </c>
      <c r="H316">
        <f>WEEKDAY(WEATHER14[[#This Row],[Date]])</f>
        <v>4</v>
      </c>
      <c r="I316" t="str">
        <f>IF(ISNUMBER(MATCH(WEATHER14[[#This Row],[Date]],$M$6:$M$9,0)),"HOLIDAY","")</f>
        <v/>
      </c>
    </row>
    <row r="317" spans="4:9" x14ac:dyDescent="0.25">
      <c r="D317" s="32">
        <v>45273</v>
      </c>
      <c r="E317" s="43">
        <v>0.45833333333333331</v>
      </c>
      <c r="F317" t="s">
        <v>203</v>
      </c>
      <c r="G317" s="44">
        <f>CONVERT(LEFT(WEATHER14[[#This Row],[TEMP °F]],FIND("F",WEATHER14[[#This Row],[TEMP °F]])-3),"F","C")</f>
        <v>2.2222222222222223</v>
      </c>
      <c r="H317">
        <f>WEEKDAY(WEATHER14[[#This Row],[Date]])</f>
        <v>4</v>
      </c>
      <c r="I317" t="str">
        <f>IF(ISNUMBER(MATCH(WEATHER14[[#This Row],[Date]],$M$6:$M$9,0)),"HOLIDAY","")</f>
        <v/>
      </c>
    </row>
    <row r="318" spans="4:9" x14ac:dyDescent="0.25">
      <c r="D318" s="32">
        <v>45273</v>
      </c>
      <c r="E318" s="43">
        <v>0.5</v>
      </c>
      <c r="F318" t="s">
        <v>203</v>
      </c>
      <c r="G318" s="44">
        <f>CONVERT(LEFT(WEATHER14[[#This Row],[TEMP °F]],FIND("F",WEATHER14[[#This Row],[TEMP °F]])-3),"F","C")</f>
        <v>2.2222222222222223</v>
      </c>
      <c r="H318">
        <f>WEEKDAY(WEATHER14[[#This Row],[Date]])</f>
        <v>4</v>
      </c>
      <c r="I318" t="str">
        <f>IF(ISNUMBER(MATCH(WEATHER14[[#This Row],[Date]],$M$6:$M$9,0)),"HOLIDAY","")</f>
        <v/>
      </c>
    </row>
    <row r="319" spans="4:9" x14ac:dyDescent="0.25">
      <c r="D319" s="32">
        <v>45273</v>
      </c>
      <c r="E319" s="43">
        <v>0.54166666666666663</v>
      </c>
      <c r="F319" t="s">
        <v>202</v>
      </c>
      <c r="G319" s="44">
        <f>CONVERT(LEFT(WEATHER14[[#This Row],[TEMP °F]],FIND("F",WEATHER14[[#This Row],[TEMP °F]])-3),"F","C")</f>
        <v>2.7777777777777777</v>
      </c>
      <c r="H319">
        <f>WEEKDAY(WEATHER14[[#This Row],[Date]])</f>
        <v>4</v>
      </c>
      <c r="I319" t="str">
        <f>IF(ISNUMBER(MATCH(WEATHER14[[#This Row],[Date]],$M$6:$M$9,0)),"HOLIDAY","")</f>
        <v/>
      </c>
    </row>
    <row r="320" spans="4:9" x14ac:dyDescent="0.25">
      <c r="D320" s="32">
        <v>45273</v>
      </c>
      <c r="E320" s="43">
        <v>0.58333333333333337</v>
      </c>
      <c r="F320" t="s">
        <v>202</v>
      </c>
      <c r="G320" s="44">
        <f>CONVERT(LEFT(WEATHER14[[#This Row],[TEMP °F]],FIND("F",WEATHER14[[#This Row],[TEMP °F]])-3),"F","C")</f>
        <v>2.7777777777777777</v>
      </c>
      <c r="H320">
        <f>WEEKDAY(WEATHER14[[#This Row],[Date]])</f>
        <v>4</v>
      </c>
      <c r="I320" t="str">
        <f>IF(ISNUMBER(MATCH(WEATHER14[[#This Row],[Date]],$M$6:$M$9,0)),"HOLIDAY","")</f>
        <v/>
      </c>
    </row>
    <row r="321" spans="4:9" x14ac:dyDescent="0.25">
      <c r="D321" s="32">
        <v>45273</v>
      </c>
      <c r="E321" s="43">
        <v>0.625</v>
      </c>
      <c r="F321" t="s">
        <v>203</v>
      </c>
      <c r="G321" s="44">
        <f>CONVERT(LEFT(WEATHER14[[#This Row],[TEMP °F]],FIND("F",WEATHER14[[#This Row],[TEMP °F]])-3),"F","C")</f>
        <v>2.2222222222222223</v>
      </c>
      <c r="H321">
        <f>WEEKDAY(WEATHER14[[#This Row],[Date]])</f>
        <v>4</v>
      </c>
      <c r="I321" t="str">
        <f>IF(ISNUMBER(MATCH(WEATHER14[[#This Row],[Date]],$M$6:$M$9,0)),"HOLIDAY","")</f>
        <v/>
      </c>
    </row>
    <row r="322" spans="4:9" x14ac:dyDescent="0.25">
      <c r="D322" s="32">
        <v>45273</v>
      </c>
      <c r="E322" s="43">
        <v>0.66666666666666663</v>
      </c>
      <c r="F322" t="s">
        <v>204</v>
      </c>
      <c r="G322" s="44">
        <f>CONVERT(LEFT(WEATHER14[[#This Row],[TEMP °F]],FIND("F",WEATHER14[[#This Row],[TEMP °F]])-3),"F","C")</f>
        <v>1.1111111111111112</v>
      </c>
      <c r="H322">
        <f>WEEKDAY(WEATHER14[[#This Row],[Date]])</f>
        <v>4</v>
      </c>
      <c r="I322" t="str">
        <f>IF(ISNUMBER(MATCH(WEATHER14[[#This Row],[Date]],$M$6:$M$9,0)),"HOLIDAY","")</f>
        <v/>
      </c>
    </row>
    <row r="323" spans="4:9" x14ac:dyDescent="0.25">
      <c r="D323" s="32">
        <v>45273</v>
      </c>
      <c r="E323" s="43">
        <v>0.70833333333333337</v>
      </c>
      <c r="F323" t="s">
        <v>205</v>
      </c>
      <c r="G323" s="44">
        <f>CONVERT(LEFT(WEATHER14[[#This Row],[TEMP °F]],FIND("F",WEATHER14[[#This Row],[TEMP °F]])-3),"F","C")</f>
        <v>0</v>
      </c>
      <c r="H323">
        <f>WEEKDAY(WEATHER14[[#This Row],[Date]])</f>
        <v>4</v>
      </c>
      <c r="I323" t="str">
        <f>IF(ISNUMBER(MATCH(WEATHER14[[#This Row],[Date]],$M$6:$M$9,0)),"HOLIDAY","")</f>
        <v/>
      </c>
    </row>
    <row r="324" spans="4:9" x14ac:dyDescent="0.25">
      <c r="D324" s="32">
        <v>45273</v>
      </c>
      <c r="E324" s="43">
        <v>0.75</v>
      </c>
      <c r="F324" t="s">
        <v>205</v>
      </c>
      <c r="G324" s="44">
        <f>CONVERT(LEFT(WEATHER14[[#This Row],[TEMP °F]],FIND("F",WEATHER14[[#This Row],[TEMP °F]])-3),"F","C")</f>
        <v>0</v>
      </c>
      <c r="H324">
        <f>WEEKDAY(WEATHER14[[#This Row],[Date]])</f>
        <v>4</v>
      </c>
      <c r="I324" t="str">
        <f>IF(ISNUMBER(MATCH(WEATHER14[[#This Row],[Date]],$M$6:$M$9,0)),"HOLIDAY","")</f>
        <v/>
      </c>
    </row>
    <row r="325" spans="4:9" x14ac:dyDescent="0.25">
      <c r="D325" s="32">
        <v>45273</v>
      </c>
      <c r="E325" s="43">
        <v>0.79166666666666663</v>
      </c>
      <c r="F325" t="s">
        <v>206</v>
      </c>
      <c r="G325" s="44">
        <f>CONVERT(LEFT(WEATHER14[[#This Row],[TEMP °F]],FIND("F",WEATHER14[[#This Row],[TEMP °F]])-3),"F","C")</f>
        <v>-1.1111111111111112</v>
      </c>
      <c r="H325">
        <f>WEEKDAY(WEATHER14[[#This Row],[Date]])</f>
        <v>4</v>
      </c>
      <c r="I325" t="str">
        <f>IF(ISNUMBER(MATCH(WEATHER14[[#This Row],[Date]],$M$6:$M$9,0)),"HOLIDAY","")</f>
        <v/>
      </c>
    </row>
    <row r="326" spans="4:9" x14ac:dyDescent="0.25">
      <c r="D326" s="32">
        <v>45273</v>
      </c>
      <c r="E326" s="43">
        <v>0.83333333333333337</v>
      </c>
      <c r="F326" t="s">
        <v>206</v>
      </c>
      <c r="G326" s="44">
        <f>CONVERT(LEFT(WEATHER14[[#This Row],[TEMP °F]],FIND("F",WEATHER14[[#This Row],[TEMP °F]])-3),"F","C")</f>
        <v>-1.1111111111111112</v>
      </c>
      <c r="H326">
        <f>WEEKDAY(WEATHER14[[#This Row],[Date]])</f>
        <v>4</v>
      </c>
      <c r="I326" t="str">
        <f>IF(ISNUMBER(MATCH(WEATHER14[[#This Row],[Date]],$M$6:$M$9,0)),"HOLIDAY","")</f>
        <v/>
      </c>
    </row>
    <row r="327" spans="4:9" x14ac:dyDescent="0.25">
      <c r="D327" s="32">
        <v>45273</v>
      </c>
      <c r="E327" s="43">
        <v>0.875</v>
      </c>
      <c r="F327" t="s">
        <v>207</v>
      </c>
      <c r="G327" s="44">
        <f>CONVERT(LEFT(WEATHER14[[#This Row],[TEMP °F]],FIND("F",WEATHER14[[#This Row],[TEMP °F]])-3),"F","C")</f>
        <v>-2.2222222222222223</v>
      </c>
      <c r="H327">
        <f>WEEKDAY(WEATHER14[[#This Row],[Date]])</f>
        <v>4</v>
      </c>
      <c r="I327" t="str">
        <f>IF(ISNUMBER(MATCH(WEATHER14[[#This Row],[Date]],$M$6:$M$9,0)),"HOLIDAY","")</f>
        <v/>
      </c>
    </row>
    <row r="328" spans="4:9" x14ac:dyDescent="0.25">
      <c r="D328" s="32">
        <v>45273</v>
      </c>
      <c r="E328" s="43">
        <v>0.91666666666666663</v>
      </c>
      <c r="F328" t="s">
        <v>215</v>
      </c>
      <c r="G328" s="44">
        <f>CONVERT(LEFT(WEATHER14[[#This Row],[TEMP °F]],FIND("F",WEATHER14[[#This Row],[TEMP °F]])-3),"F","C")</f>
        <v>-3.8888888888888888</v>
      </c>
      <c r="H328">
        <f>WEEKDAY(WEATHER14[[#This Row],[Date]])</f>
        <v>4</v>
      </c>
      <c r="I328" t="str">
        <f>IF(ISNUMBER(MATCH(WEATHER14[[#This Row],[Date]],$M$6:$M$9,0)),"HOLIDAY","")</f>
        <v/>
      </c>
    </row>
    <row r="329" spans="4:9" x14ac:dyDescent="0.25">
      <c r="D329" s="32">
        <v>45273</v>
      </c>
      <c r="E329" s="43">
        <v>0.95833333333333337</v>
      </c>
      <c r="F329" t="s">
        <v>215</v>
      </c>
      <c r="G329" s="44">
        <f>CONVERT(LEFT(WEATHER14[[#This Row],[TEMP °F]],FIND("F",WEATHER14[[#This Row],[TEMP °F]])-3),"F","C")</f>
        <v>-3.8888888888888888</v>
      </c>
      <c r="H329">
        <f>WEEKDAY(WEATHER14[[#This Row],[Date]])</f>
        <v>4</v>
      </c>
      <c r="I329" t="str">
        <f>IF(ISNUMBER(MATCH(WEATHER14[[#This Row],[Date]],$M$6:$M$9,0)),"HOLIDAY","")</f>
        <v/>
      </c>
    </row>
    <row r="330" spans="4:9" x14ac:dyDescent="0.25">
      <c r="D330" s="32">
        <v>45274</v>
      </c>
      <c r="E330" s="43">
        <v>0</v>
      </c>
      <c r="F330" t="s">
        <v>208</v>
      </c>
      <c r="G330" s="44">
        <f>CONVERT(LEFT(WEATHER14[[#This Row],[TEMP °F]],FIND("F",WEATHER14[[#This Row],[TEMP °F]])-3),"F","C")</f>
        <v>-2.7777777777777777</v>
      </c>
      <c r="H330">
        <f>WEEKDAY(WEATHER14[[#This Row],[Date]])</f>
        <v>5</v>
      </c>
      <c r="I330" t="str">
        <f>IF(ISNUMBER(MATCH(WEATHER14[[#This Row],[Date]],$M$6:$M$9,0)),"HOLIDAY","")</f>
        <v/>
      </c>
    </row>
    <row r="331" spans="4:9" x14ac:dyDescent="0.25">
      <c r="D331" s="32">
        <v>45274</v>
      </c>
      <c r="E331" s="43">
        <v>4.1666666666666664E-2</v>
      </c>
      <c r="F331" t="s">
        <v>208</v>
      </c>
      <c r="G331" s="44">
        <f>CONVERT(LEFT(WEATHER14[[#This Row],[TEMP °F]],FIND("F",WEATHER14[[#This Row],[TEMP °F]])-3),"F","C")</f>
        <v>-2.7777777777777777</v>
      </c>
      <c r="H331">
        <f>WEEKDAY(WEATHER14[[#This Row],[Date]])</f>
        <v>5</v>
      </c>
      <c r="I331" t="str">
        <f>IF(ISNUMBER(MATCH(WEATHER14[[#This Row],[Date]],$M$6:$M$9,0)),"HOLIDAY","")</f>
        <v/>
      </c>
    </row>
    <row r="332" spans="4:9" x14ac:dyDescent="0.25">
      <c r="D332" s="32">
        <v>45274</v>
      </c>
      <c r="E332" s="43">
        <v>8.3333333333333329E-2</v>
      </c>
      <c r="F332" t="s">
        <v>208</v>
      </c>
      <c r="G332" s="44">
        <f>CONVERT(LEFT(WEATHER14[[#This Row],[TEMP °F]],FIND("F",WEATHER14[[#This Row],[TEMP °F]])-3),"F","C")</f>
        <v>-2.7777777777777777</v>
      </c>
      <c r="H332">
        <f>WEEKDAY(WEATHER14[[#This Row],[Date]])</f>
        <v>5</v>
      </c>
      <c r="I332" t="str">
        <f>IF(ISNUMBER(MATCH(WEATHER14[[#This Row],[Date]],$M$6:$M$9,0)),"HOLIDAY","")</f>
        <v/>
      </c>
    </row>
    <row r="333" spans="4:9" x14ac:dyDescent="0.25">
      <c r="D333" s="32">
        <v>45274</v>
      </c>
      <c r="E333" s="43">
        <v>0.125</v>
      </c>
      <c r="F333" t="s">
        <v>215</v>
      </c>
      <c r="G333" s="44">
        <f>CONVERT(LEFT(WEATHER14[[#This Row],[TEMP °F]],FIND("F",WEATHER14[[#This Row],[TEMP °F]])-3),"F","C")</f>
        <v>-3.8888888888888888</v>
      </c>
      <c r="H333">
        <f>WEEKDAY(WEATHER14[[#This Row],[Date]])</f>
        <v>5</v>
      </c>
      <c r="I333" t="str">
        <f>IF(ISNUMBER(MATCH(WEATHER14[[#This Row],[Date]],$M$6:$M$9,0)),"HOLIDAY","")</f>
        <v/>
      </c>
    </row>
    <row r="334" spans="4:9" x14ac:dyDescent="0.25">
      <c r="D334" s="32">
        <v>45274</v>
      </c>
      <c r="E334" s="43">
        <v>0.16666666666666666</v>
      </c>
      <c r="F334" t="s">
        <v>216</v>
      </c>
      <c r="G334" s="44">
        <f>CONVERT(LEFT(WEATHER14[[#This Row],[TEMP °F]],FIND("F",WEATHER14[[#This Row],[TEMP °F]])-3),"F","C")</f>
        <v>-5</v>
      </c>
      <c r="H334">
        <f>WEEKDAY(WEATHER14[[#This Row],[Date]])</f>
        <v>5</v>
      </c>
      <c r="I334" t="str">
        <f>IF(ISNUMBER(MATCH(WEATHER14[[#This Row],[Date]],$M$6:$M$9,0)),"HOLIDAY","")</f>
        <v/>
      </c>
    </row>
    <row r="335" spans="4:9" x14ac:dyDescent="0.25">
      <c r="D335" s="32">
        <v>45274</v>
      </c>
      <c r="E335" s="43">
        <v>0.20833333333333334</v>
      </c>
      <c r="F335" t="s">
        <v>208</v>
      </c>
      <c r="G335" s="44">
        <f>CONVERT(LEFT(WEATHER14[[#This Row],[TEMP °F]],FIND("F",WEATHER14[[#This Row],[TEMP °F]])-3),"F","C")</f>
        <v>-2.7777777777777777</v>
      </c>
      <c r="H335">
        <f>WEEKDAY(WEATHER14[[#This Row],[Date]])</f>
        <v>5</v>
      </c>
      <c r="I335" t="str">
        <f>IF(ISNUMBER(MATCH(WEATHER14[[#This Row],[Date]],$M$6:$M$9,0)),"HOLIDAY","")</f>
        <v/>
      </c>
    </row>
    <row r="336" spans="4:9" x14ac:dyDescent="0.25">
      <c r="D336" s="32">
        <v>45274</v>
      </c>
      <c r="E336" s="43">
        <v>0.25</v>
      </c>
      <c r="F336" t="s">
        <v>208</v>
      </c>
      <c r="G336" s="44">
        <f>CONVERT(LEFT(WEATHER14[[#This Row],[TEMP °F]],FIND("F",WEATHER14[[#This Row],[TEMP °F]])-3),"F","C")</f>
        <v>-2.7777777777777777</v>
      </c>
      <c r="H336">
        <f>WEEKDAY(WEATHER14[[#This Row],[Date]])</f>
        <v>5</v>
      </c>
      <c r="I336" t="str">
        <f>IF(ISNUMBER(MATCH(WEATHER14[[#This Row],[Date]],$M$6:$M$9,0)),"HOLIDAY","")</f>
        <v/>
      </c>
    </row>
    <row r="337" spans="4:9" x14ac:dyDescent="0.25">
      <c r="D337" s="32">
        <v>45274</v>
      </c>
      <c r="E337" s="43">
        <v>0.29166666666666669</v>
      </c>
      <c r="F337" t="s">
        <v>208</v>
      </c>
      <c r="G337" s="44">
        <f>CONVERT(LEFT(WEATHER14[[#This Row],[TEMP °F]],FIND("F",WEATHER14[[#This Row],[TEMP °F]])-3),"F","C")</f>
        <v>-2.7777777777777777</v>
      </c>
      <c r="H337">
        <f>WEEKDAY(WEATHER14[[#This Row],[Date]])</f>
        <v>5</v>
      </c>
      <c r="I337" t="str">
        <f>IF(ISNUMBER(MATCH(WEATHER14[[#This Row],[Date]],$M$6:$M$9,0)),"HOLIDAY","")</f>
        <v/>
      </c>
    </row>
    <row r="338" spans="4:9" x14ac:dyDescent="0.25">
      <c r="D338" s="32">
        <v>45274</v>
      </c>
      <c r="E338" s="43">
        <v>0.33333333333333331</v>
      </c>
      <c r="F338" t="s">
        <v>207</v>
      </c>
      <c r="G338" s="44">
        <f>CONVERT(LEFT(WEATHER14[[#This Row],[TEMP °F]],FIND("F",WEATHER14[[#This Row],[TEMP °F]])-3),"F","C")</f>
        <v>-2.2222222222222223</v>
      </c>
      <c r="H338">
        <f>WEEKDAY(WEATHER14[[#This Row],[Date]])</f>
        <v>5</v>
      </c>
      <c r="I338" t="str">
        <f>IF(ISNUMBER(MATCH(WEATHER14[[#This Row],[Date]],$M$6:$M$9,0)),"HOLIDAY","")</f>
        <v/>
      </c>
    </row>
    <row r="339" spans="4:9" x14ac:dyDescent="0.25">
      <c r="D339" s="32">
        <v>45274</v>
      </c>
      <c r="E339" s="43">
        <v>0.375</v>
      </c>
      <c r="F339" t="s">
        <v>205</v>
      </c>
      <c r="G339" s="44">
        <f>CONVERT(LEFT(WEATHER14[[#This Row],[TEMP °F]],FIND("F",WEATHER14[[#This Row],[TEMP °F]])-3),"F","C")</f>
        <v>0</v>
      </c>
      <c r="H339">
        <f>WEEKDAY(WEATHER14[[#This Row],[Date]])</f>
        <v>5</v>
      </c>
      <c r="I339" t="str">
        <f>IF(ISNUMBER(MATCH(WEATHER14[[#This Row],[Date]],$M$6:$M$9,0)),"HOLIDAY","")</f>
        <v/>
      </c>
    </row>
    <row r="340" spans="4:9" x14ac:dyDescent="0.25">
      <c r="D340" s="32">
        <v>45274</v>
      </c>
      <c r="E340" s="43">
        <v>0.41666666666666669</v>
      </c>
      <c r="F340" t="s">
        <v>203</v>
      </c>
      <c r="G340" s="44">
        <f>CONVERT(LEFT(WEATHER14[[#This Row],[TEMP °F]],FIND("F",WEATHER14[[#This Row],[TEMP °F]])-3),"F","C")</f>
        <v>2.2222222222222223</v>
      </c>
      <c r="H340">
        <f>WEEKDAY(WEATHER14[[#This Row],[Date]])</f>
        <v>5</v>
      </c>
      <c r="I340" t="str">
        <f>IF(ISNUMBER(MATCH(WEATHER14[[#This Row],[Date]],$M$6:$M$9,0)),"HOLIDAY","")</f>
        <v/>
      </c>
    </row>
    <row r="341" spans="4:9" x14ac:dyDescent="0.25">
      <c r="D341" s="32">
        <v>45274</v>
      </c>
      <c r="E341" s="43">
        <v>0.45833333333333331</v>
      </c>
      <c r="F341" t="s">
        <v>202</v>
      </c>
      <c r="G341" s="44">
        <f>CONVERT(LEFT(WEATHER14[[#This Row],[TEMP °F]],FIND("F",WEATHER14[[#This Row],[TEMP °F]])-3),"F","C")</f>
        <v>2.7777777777777777</v>
      </c>
      <c r="H341">
        <f>WEEKDAY(WEATHER14[[#This Row],[Date]])</f>
        <v>5</v>
      </c>
      <c r="I341" t="str">
        <f>IF(ISNUMBER(MATCH(WEATHER14[[#This Row],[Date]],$M$6:$M$9,0)),"HOLIDAY","")</f>
        <v/>
      </c>
    </row>
    <row r="342" spans="4:9" x14ac:dyDescent="0.25">
      <c r="D342" s="32">
        <v>45274</v>
      </c>
      <c r="E342" s="43">
        <v>0.5</v>
      </c>
      <c r="F342" t="s">
        <v>209</v>
      </c>
      <c r="G342" s="44">
        <f>CONVERT(LEFT(WEATHER14[[#This Row],[TEMP °F]],FIND("F",WEATHER14[[#This Row],[TEMP °F]])-3),"F","C")</f>
        <v>3.8888888888888888</v>
      </c>
      <c r="H342">
        <f>WEEKDAY(WEATHER14[[#This Row],[Date]])</f>
        <v>5</v>
      </c>
      <c r="I342" t="str">
        <f>IF(ISNUMBER(MATCH(WEATHER14[[#This Row],[Date]],$M$6:$M$9,0)),"HOLIDAY","")</f>
        <v/>
      </c>
    </row>
    <row r="343" spans="4:9" x14ac:dyDescent="0.25">
      <c r="D343" s="32">
        <v>45274</v>
      </c>
      <c r="E343" s="43">
        <v>0.54166666666666663</v>
      </c>
      <c r="F343" t="s">
        <v>209</v>
      </c>
      <c r="G343" s="44">
        <f>CONVERT(LEFT(WEATHER14[[#This Row],[TEMP °F]],FIND("F",WEATHER14[[#This Row],[TEMP °F]])-3),"F","C")</f>
        <v>3.8888888888888888</v>
      </c>
      <c r="H343">
        <f>WEEKDAY(WEATHER14[[#This Row],[Date]])</f>
        <v>5</v>
      </c>
      <c r="I343" t="str">
        <f>IF(ISNUMBER(MATCH(WEATHER14[[#This Row],[Date]],$M$6:$M$9,0)),"HOLIDAY","")</f>
        <v/>
      </c>
    </row>
    <row r="344" spans="4:9" x14ac:dyDescent="0.25">
      <c r="D344" s="32">
        <v>45274</v>
      </c>
      <c r="E344" s="43">
        <v>0.58333333333333337</v>
      </c>
      <c r="F344" t="s">
        <v>201</v>
      </c>
      <c r="G344" s="44">
        <f>CONVERT(LEFT(WEATHER14[[#This Row],[TEMP °F]],FIND("F",WEATHER14[[#This Row],[TEMP °F]])-3),"F","C")</f>
        <v>5</v>
      </c>
      <c r="H344">
        <f>WEEKDAY(WEATHER14[[#This Row],[Date]])</f>
        <v>5</v>
      </c>
      <c r="I344" t="str">
        <f>IF(ISNUMBER(MATCH(WEATHER14[[#This Row],[Date]],$M$6:$M$9,0)),"HOLIDAY","")</f>
        <v/>
      </c>
    </row>
    <row r="345" spans="4:9" x14ac:dyDescent="0.25">
      <c r="D345" s="32">
        <v>45274</v>
      </c>
      <c r="E345" s="43">
        <v>0.625</v>
      </c>
      <c r="F345" t="s">
        <v>201</v>
      </c>
      <c r="G345" s="44">
        <f>CONVERT(LEFT(WEATHER14[[#This Row],[TEMP °F]],FIND("F",WEATHER14[[#This Row],[TEMP °F]])-3),"F","C")</f>
        <v>5</v>
      </c>
      <c r="H345">
        <f>WEEKDAY(WEATHER14[[#This Row],[Date]])</f>
        <v>5</v>
      </c>
      <c r="I345" t="str">
        <f>IF(ISNUMBER(MATCH(WEATHER14[[#This Row],[Date]],$M$6:$M$9,0)),"HOLIDAY","")</f>
        <v/>
      </c>
    </row>
    <row r="346" spans="4:9" x14ac:dyDescent="0.25">
      <c r="D346" s="32">
        <v>45274</v>
      </c>
      <c r="E346" s="43">
        <v>0.66666666666666663</v>
      </c>
      <c r="F346" t="s">
        <v>201</v>
      </c>
      <c r="G346" s="44">
        <f>CONVERT(LEFT(WEATHER14[[#This Row],[TEMP °F]],FIND("F",WEATHER14[[#This Row],[TEMP °F]])-3),"F","C")</f>
        <v>5</v>
      </c>
      <c r="H346">
        <f>WEEKDAY(WEATHER14[[#This Row],[Date]])</f>
        <v>5</v>
      </c>
      <c r="I346" t="str">
        <f>IF(ISNUMBER(MATCH(WEATHER14[[#This Row],[Date]],$M$6:$M$9,0)),"HOLIDAY","")</f>
        <v/>
      </c>
    </row>
    <row r="347" spans="4:9" x14ac:dyDescent="0.25">
      <c r="D347" s="32">
        <v>45274</v>
      </c>
      <c r="E347" s="43">
        <v>0.70833333333333337</v>
      </c>
      <c r="F347" t="s">
        <v>201</v>
      </c>
      <c r="G347" s="44">
        <f>CONVERT(LEFT(WEATHER14[[#This Row],[TEMP °F]],FIND("F",WEATHER14[[#This Row],[TEMP °F]])-3),"F","C")</f>
        <v>5</v>
      </c>
      <c r="H347">
        <f>WEEKDAY(WEATHER14[[#This Row],[Date]])</f>
        <v>5</v>
      </c>
      <c r="I347" t="str">
        <f>IF(ISNUMBER(MATCH(WEATHER14[[#This Row],[Date]],$M$6:$M$9,0)),"HOLIDAY","")</f>
        <v/>
      </c>
    </row>
    <row r="348" spans="4:9" x14ac:dyDescent="0.25">
      <c r="D348" s="32">
        <v>45274</v>
      </c>
      <c r="E348" s="43">
        <v>0.75</v>
      </c>
      <c r="F348" t="s">
        <v>209</v>
      </c>
      <c r="G348" s="44">
        <f>CONVERT(LEFT(WEATHER14[[#This Row],[TEMP °F]],FIND("F",WEATHER14[[#This Row],[TEMP °F]])-3),"F","C")</f>
        <v>3.8888888888888888</v>
      </c>
      <c r="H348">
        <f>WEEKDAY(WEATHER14[[#This Row],[Date]])</f>
        <v>5</v>
      </c>
      <c r="I348" t="str">
        <f>IF(ISNUMBER(MATCH(WEATHER14[[#This Row],[Date]],$M$6:$M$9,0)),"HOLIDAY","")</f>
        <v/>
      </c>
    </row>
    <row r="349" spans="4:9" x14ac:dyDescent="0.25">
      <c r="D349" s="32">
        <v>45274</v>
      </c>
      <c r="E349" s="43">
        <v>0.79166666666666663</v>
      </c>
      <c r="F349" t="s">
        <v>209</v>
      </c>
      <c r="G349" s="44">
        <f>CONVERT(LEFT(WEATHER14[[#This Row],[TEMP °F]],FIND("F",WEATHER14[[#This Row],[TEMP °F]])-3),"F","C")</f>
        <v>3.8888888888888888</v>
      </c>
      <c r="H349">
        <f>WEEKDAY(WEATHER14[[#This Row],[Date]])</f>
        <v>5</v>
      </c>
      <c r="I349" t="str">
        <f>IF(ISNUMBER(MATCH(WEATHER14[[#This Row],[Date]],$M$6:$M$9,0)),"HOLIDAY","")</f>
        <v/>
      </c>
    </row>
    <row r="350" spans="4:9" x14ac:dyDescent="0.25">
      <c r="D350" s="32">
        <v>45274</v>
      </c>
      <c r="E350" s="43">
        <v>0.83333333333333337</v>
      </c>
      <c r="F350" t="s">
        <v>202</v>
      </c>
      <c r="G350" s="44">
        <f>CONVERT(LEFT(WEATHER14[[#This Row],[TEMP °F]],FIND("F",WEATHER14[[#This Row],[TEMP °F]])-3),"F","C")</f>
        <v>2.7777777777777777</v>
      </c>
      <c r="H350">
        <f>WEEKDAY(WEATHER14[[#This Row],[Date]])</f>
        <v>5</v>
      </c>
      <c r="I350" t="str">
        <f>IF(ISNUMBER(MATCH(WEATHER14[[#This Row],[Date]],$M$6:$M$9,0)),"HOLIDAY","")</f>
        <v/>
      </c>
    </row>
    <row r="351" spans="4:9" x14ac:dyDescent="0.25">
      <c r="D351" s="32">
        <v>45274</v>
      </c>
      <c r="E351" s="43">
        <v>0.875</v>
      </c>
      <c r="F351" t="s">
        <v>202</v>
      </c>
      <c r="G351" s="44">
        <f>CONVERT(LEFT(WEATHER14[[#This Row],[TEMP °F]],FIND("F",WEATHER14[[#This Row],[TEMP °F]])-3),"F","C")</f>
        <v>2.7777777777777777</v>
      </c>
      <c r="H351">
        <f>WEEKDAY(WEATHER14[[#This Row],[Date]])</f>
        <v>5</v>
      </c>
      <c r="I351" t="str">
        <f>IF(ISNUMBER(MATCH(WEATHER14[[#This Row],[Date]],$M$6:$M$9,0)),"HOLIDAY","")</f>
        <v/>
      </c>
    </row>
    <row r="352" spans="4:9" x14ac:dyDescent="0.25">
      <c r="D352" s="32">
        <v>45274</v>
      </c>
      <c r="E352" s="43">
        <v>0.91666666666666663</v>
      </c>
      <c r="F352" t="s">
        <v>202</v>
      </c>
      <c r="G352" s="44">
        <f>CONVERT(LEFT(WEATHER14[[#This Row],[TEMP °F]],FIND("F",WEATHER14[[#This Row],[TEMP °F]])-3),"F","C")</f>
        <v>2.7777777777777777</v>
      </c>
      <c r="H352">
        <f>WEEKDAY(WEATHER14[[#This Row],[Date]])</f>
        <v>5</v>
      </c>
      <c r="I352" t="str">
        <f>IF(ISNUMBER(MATCH(WEATHER14[[#This Row],[Date]],$M$6:$M$9,0)),"HOLIDAY","")</f>
        <v/>
      </c>
    </row>
    <row r="353" spans="4:9" x14ac:dyDescent="0.25">
      <c r="D353" s="32">
        <v>45274</v>
      </c>
      <c r="E353" s="43">
        <v>0.95833333333333337</v>
      </c>
      <c r="F353" t="s">
        <v>209</v>
      </c>
      <c r="G353" s="44">
        <f>CONVERT(LEFT(WEATHER14[[#This Row],[TEMP °F]],FIND("F",WEATHER14[[#This Row],[TEMP °F]])-3),"F","C")</f>
        <v>3.8888888888888888</v>
      </c>
      <c r="H353">
        <f>WEEKDAY(WEATHER14[[#This Row],[Date]])</f>
        <v>5</v>
      </c>
      <c r="I353" t="str">
        <f>IF(ISNUMBER(MATCH(WEATHER14[[#This Row],[Date]],$M$6:$M$9,0)),"HOLIDAY","")</f>
        <v/>
      </c>
    </row>
    <row r="354" spans="4:9" x14ac:dyDescent="0.25">
      <c r="D354" s="32">
        <v>45275</v>
      </c>
      <c r="E354" s="43">
        <v>0</v>
      </c>
      <c r="F354" t="s">
        <v>209</v>
      </c>
      <c r="G354" s="44">
        <f>CONVERT(LEFT(WEATHER14[[#This Row],[TEMP °F]],FIND("F",WEATHER14[[#This Row],[TEMP °F]])-3),"F","C")</f>
        <v>3.8888888888888888</v>
      </c>
      <c r="H354">
        <f>WEEKDAY(WEATHER14[[#This Row],[Date]])</f>
        <v>6</v>
      </c>
      <c r="I354" t="str">
        <f>IF(ISNUMBER(MATCH(WEATHER14[[#This Row],[Date]],$M$6:$M$9,0)),"HOLIDAY","")</f>
        <v>HOLIDAY</v>
      </c>
    </row>
    <row r="355" spans="4:9" x14ac:dyDescent="0.25">
      <c r="D355" s="32">
        <v>45275</v>
      </c>
      <c r="E355" s="43">
        <v>4.1666666666666664E-2</v>
      </c>
      <c r="F355" t="s">
        <v>209</v>
      </c>
      <c r="G355" s="44">
        <f>CONVERT(LEFT(WEATHER14[[#This Row],[TEMP °F]],FIND("F",WEATHER14[[#This Row],[TEMP °F]])-3),"F","C")</f>
        <v>3.8888888888888888</v>
      </c>
      <c r="H355">
        <f>WEEKDAY(WEATHER14[[#This Row],[Date]])</f>
        <v>6</v>
      </c>
      <c r="I355" t="str">
        <f>IF(ISNUMBER(MATCH(WEATHER14[[#This Row],[Date]],$M$6:$M$9,0)),"HOLIDAY","")</f>
        <v>HOLIDAY</v>
      </c>
    </row>
    <row r="356" spans="4:9" x14ac:dyDescent="0.25">
      <c r="D356" s="32">
        <v>45275</v>
      </c>
      <c r="E356" s="43">
        <v>8.3333333333333329E-2</v>
      </c>
      <c r="F356" t="s">
        <v>209</v>
      </c>
      <c r="G356" s="44">
        <f>CONVERT(LEFT(WEATHER14[[#This Row],[TEMP °F]],FIND("F",WEATHER14[[#This Row],[TEMP °F]])-3),"F","C")</f>
        <v>3.8888888888888888</v>
      </c>
      <c r="H356">
        <f>WEEKDAY(WEATHER14[[#This Row],[Date]])</f>
        <v>6</v>
      </c>
      <c r="I356" t="str">
        <f>IF(ISNUMBER(MATCH(WEATHER14[[#This Row],[Date]],$M$6:$M$9,0)),"HOLIDAY","")</f>
        <v>HOLIDAY</v>
      </c>
    </row>
    <row r="357" spans="4:9" x14ac:dyDescent="0.25">
      <c r="D357" s="32">
        <v>45275</v>
      </c>
      <c r="E357" s="43">
        <v>0.125</v>
      </c>
      <c r="F357" t="s">
        <v>209</v>
      </c>
      <c r="G357" s="44">
        <f>CONVERT(LEFT(WEATHER14[[#This Row],[TEMP °F]],FIND("F",WEATHER14[[#This Row],[TEMP °F]])-3),"F","C")</f>
        <v>3.8888888888888888</v>
      </c>
      <c r="H357">
        <f>WEEKDAY(WEATHER14[[#This Row],[Date]])</f>
        <v>6</v>
      </c>
      <c r="I357" t="str">
        <f>IF(ISNUMBER(MATCH(WEATHER14[[#This Row],[Date]],$M$6:$M$9,0)),"HOLIDAY","")</f>
        <v>HOLIDAY</v>
      </c>
    </row>
    <row r="358" spans="4:9" x14ac:dyDescent="0.25">
      <c r="D358" s="32">
        <v>45275</v>
      </c>
      <c r="E358" s="43">
        <v>0.16666666666666666</v>
      </c>
      <c r="F358" t="s">
        <v>209</v>
      </c>
      <c r="G358" s="44">
        <f>CONVERT(LEFT(WEATHER14[[#This Row],[TEMP °F]],FIND("F",WEATHER14[[#This Row],[TEMP °F]])-3),"F","C")</f>
        <v>3.8888888888888888</v>
      </c>
      <c r="H358">
        <f>WEEKDAY(WEATHER14[[#This Row],[Date]])</f>
        <v>6</v>
      </c>
      <c r="I358" t="str">
        <f>IF(ISNUMBER(MATCH(WEATHER14[[#This Row],[Date]],$M$6:$M$9,0)),"HOLIDAY","")</f>
        <v>HOLIDAY</v>
      </c>
    </row>
    <row r="359" spans="4:9" x14ac:dyDescent="0.25">
      <c r="D359" s="32">
        <v>45275</v>
      </c>
      <c r="E359" s="43">
        <v>0.20833333333333334</v>
      </c>
      <c r="F359" t="s">
        <v>209</v>
      </c>
      <c r="G359" s="44">
        <f>CONVERT(LEFT(WEATHER14[[#This Row],[TEMP °F]],FIND("F",WEATHER14[[#This Row],[TEMP °F]])-3),"F","C")</f>
        <v>3.8888888888888888</v>
      </c>
      <c r="H359">
        <f>WEEKDAY(WEATHER14[[#This Row],[Date]])</f>
        <v>6</v>
      </c>
      <c r="I359" t="str">
        <f>IF(ISNUMBER(MATCH(WEATHER14[[#This Row],[Date]],$M$6:$M$9,0)),"HOLIDAY","")</f>
        <v>HOLIDAY</v>
      </c>
    </row>
    <row r="360" spans="4:9" x14ac:dyDescent="0.25">
      <c r="D360" s="32">
        <v>45275</v>
      </c>
      <c r="E360" s="43">
        <v>0.25</v>
      </c>
      <c r="F360" t="s">
        <v>209</v>
      </c>
      <c r="G360" s="44">
        <f>CONVERT(LEFT(WEATHER14[[#This Row],[TEMP °F]],FIND("F",WEATHER14[[#This Row],[TEMP °F]])-3),"F","C")</f>
        <v>3.8888888888888888</v>
      </c>
      <c r="H360">
        <f>WEEKDAY(WEATHER14[[#This Row],[Date]])</f>
        <v>6</v>
      </c>
      <c r="I360" t="str">
        <f>IF(ISNUMBER(MATCH(WEATHER14[[#This Row],[Date]],$M$6:$M$9,0)),"HOLIDAY","")</f>
        <v>HOLIDAY</v>
      </c>
    </row>
    <row r="361" spans="4:9" x14ac:dyDescent="0.25">
      <c r="D361" s="32">
        <v>45275</v>
      </c>
      <c r="E361" s="43">
        <v>0.29166666666666669</v>
      </c>
      <c r="F361" t="s">
        <v>202</v>
      </c>
      <c r="G361" s="44">
        <f>CONVERT(LEFT(WEATHER14[[#This Row],[TEMP °F]],FIND("F",WEATHER14[[#This Row],[TEMP °F]])-3),"F","C")</f>
        <v>2.7777777777777777</v>
      </c>
      <c r="H361">
        <f>WEEKDAY(WEATHER14[[#This Row],[Date]])</f>
        <v>6</v>
      </c>
      <c r="I361" t="str">
        <f>IF(ISNUMBER(MATCH(WEATHER14[[#This Row],[Date]],$M$6:$M$9,0)),"HOLIDAY","")</f>
        <v>HOLIDAY</v>
      </c>
    </row>
    <row r="362" spans="4:9" x14ac:dyDescent="0.25">
      <c r="D362" s="32">
        <v>45275</v>
      </c>
      <c r="E362" s="43">
        <v>0.33333333333333331</v>
      </c>
      <c r="F362" t="s">
        <v>209</v>
      </c>
      <c r="G362" s="44">
        <f>CONVERT(LEFT(WEATHER14[[#This Row],[TEMP °F]],FIND("F",WEATHER14[[#This Row],[TEMP °F]])-3),"F","C")</f>
        <v>3.8888888888888888</v>
      </c>
      <c r="H362">
        <f>WEEKDAY(WEATHER14[[#This Row],[Date]])</f>
        <v>6</v>
      </c>
      <c r="I362" t="str">
        <f>IF(ISNUMBER(MATCH(WEATHER14[[#This Row],[Date]],$M$6:$M$9,0)),"HOLIDAY","")</f>
        <v>HOLIDAY</v>
      </c>
    </row>
    <row r="363" spans="4:9" x14ac:dyDescent="0.25">
      <c r="D363" s="32">
        <v>45275</v>
      </c>
      <c r="E363" s="43">
        <v>0.375</v>
      </c>
      <c r="F363" t="s">
        <v>200</v>
      </c>
      <c r="G363" s="44">
        <f>CONVERT(LEFT(WEATHER14[[#This Row],[TEMP °F]],FIND("F",WEATHER14[[#This Row],[TEMP °F]])-3),"F","C")</f>
        <v>6.1111111111111107</v>
      </c>
      <c r="H363">
        <f>WEEKDAY(WEATHER14[[#This Row],[Date]])</f>
        <v>6</v>
      </c>
      <c r="I363" t="str">
        <f>IF(ISNUMBER(MATCH(WEATHER14[[#This Row],[Date]],$M$6:$M$9,0)),"HOLIDAY","")</f>
        <v>HOLIDAY</v>
      </c>
    </row>
    <row r="364" spans="4:9" x14ac:dyDescent="0.25">
      <c r="D364" s="32">
        <v>45275</v>
      </c>
      <c r="E364" s="43">
        <v>0.41666666666666669</v>
      </c>
      <c r="F364" t="s">
        <v>198</v>
      </c>
      <c r="G364" s="44">
        <f>CONVERT(LEFT(WEATHER14[[#This Row],[TEMP °F]],FIND("F",WEATHER14[[#This Row],[TEMP °F]])-3),"F","C")</f>
        <v>7.7777777777777777</v>
      </c>
      <c r="H364">
        <f>WEEKDAY(WEATHER14[[#This Row],[Date]])</f>
        <v>6</v>
      </c>
      <c r="I364" t="str">
        <f>IF(ISNUMBER(MATCH(WEATHER14[[#This Row],[Date]],$M$6:$M$9,0)),"HOLIDAY","")</f>
        <v>HOLIDAY</v>
      </c>
    </row>
    <row r="365" spans="4:9" x14ac:dyDescent="0.25">
      <c r="D365" s="32">
        <v>45275</v>
      </c>
      <c r="E365" s="43">
        <v>0.45833333333333331</v>
      </c>
      <c r="F365" t="s">
        <v>211</v>
      </c>
      <c r="G365" s="44">
        <f>CONVERT(LEFT(WEATHER14[[#This Row],[TEMP °F]],FIND("F",WEATHER14[[#This Row],[TEMP °F]])-3),"F","C")</f>
        <v>10</v>
      </c>
      <c r="H365">
        <f>WEEKDAY(WEATHER14[[#This Row],[Date]])</f>
        <v>6</v>
      </c>
      <c r="I365" t="str">
        <f>IF(ISNUMBER(MATCH(WEATHER14[[#This Row],[Date]],$M$6:$M$9,0)),"HOLIDAY","")</f>
        <v>HOLIDAY</v>
      </c>
    </row>
    <row r="366" spans="4:9" x14ac:dyDescent="0.25">
      <c r="D366" s="32">
        <v>45275</v>
      </c>
      <c r="E366" s="43">
        <v>0.5</v>
      </c>
      <c r="F366" t="s">
        <v>213</v>
      </c>
      <c r="G366" s="44">
        <f>CONVERT(LEFT(WEATHER14[[#This Row],[TEMP °F]],FIND("F",WEATHER14[[#This Row],[TEMP °F]])-3),"F","C")</f>
        <v>12.222222222222221</v>
      </c>
      <c r="H366">
        <f>WEEKDAY(WEATHER14[[#This Row],[Date]])</f>
        <v>6</v>
      </c>
      <c r="I366" t="str">
        <f>IF(ISNUMBER(MATCH(WEATHER14[[#This Row],[Date]],$M$6:$M$9,0)),"HOLIDAY","")</f>
        <v>HOLIDAY</v>
      </c>
    </row>
    <row r="367" spans="4:9" x14ac:dyDescent="0.25">
      <c r="D367" s="32">
        <v>45275</v>
      </c>
      <c r="E367" s="43">
        <v>0.54166666666666663</v>
      </c>
      <c r="F367" t="s">
        <v>214</v>
      </c>
      <c r="G367" s="44">
        <f>CONVERT(LEFT(WEATHER14[[#This Row],[TEMP °F]],FIND("F",WEATHER14[[#This Row],[TEMP °F]])-3),"F","C")</f>
        <v>12.777777777777777</v>
      </c>
      <c r="H367">
        <f>WEEKDAY(WEATHER14[[#This Row],[Date]])</f>
        <v>6</v>
      </c>
      <c r="I367" t="str">
        <f>IF(ISNUMBER(MATCH(WEATHER14[[#This Row],[Date]],$M$6:$M$9,0)),"HOLIDAY","")</f>
        <v>HOLIDAY</v>
      </c>
    </row>
    <row r="368" spans="4:9" x14ac:dyDescent="0.25">
      <c r="D368" s="32">
        <v>45275</v>
      </c>
      <c r="E368" s="43">
        <v>0.58333333333333337</v>
      </c>
      <c r="F368" t="s">
        <v>213</v>
      </c>
      <c r="G368" s="44">
        <f>CONVERT(LEFT(WEATHER14[[#This Row],[TEMP °F]],FIND("F",WEATHER14[[#This Row],[TEMP °F]])-3),"F","C")</f>
        <v>12.222222222222221</v>
      </c>
      <c r="H368">
        <f>WEEKDAY(WEATHER14[[#This Row],[Date]])</f>
        <v>6</v>
      </c>
      <c r="I368" t="str">
        <f>IF(ISNUMBER(MATCH(WEATHER14[[#This Row],[Date]],$M$6:$M$9,0)),"HOLIDAY","")</f>
        <v>HOLIDAY</v>
      </c>
    </row>
    <row r="369" spans="4:9" x14ac:dyDescent="0.25">
      <c r="D369" s="32">
        <v>45275</v>
      </c>
      <c r="E369" s="43">
        <v>0.625</v>
      </c>
      <c r="F369" t="s">
        <v>212</v>
      </c>
      <c r="G369" s="44">
        <f>CONVERT(LEFT(WEATHER14[[#This Row],[TEMP °F]],FIND("F",WEATHER14[[#This Row],[TEMP °F]])-3),"F","C")</f>
        <v>11.111111111111111</v>
      </c>
      <c r="H369">
        <f>WEEKDAY(WEATHER14[[#This Row],[Date]])</f>
        <v>6</v>
      </c>
      <c r="I369" t="str">
        <f>IF(ISNUMBER(MATCH(WEATHER14[[#This Row],[Date]],$M$6:$M$9,0)),"HOLIDAY","")</f>
        <v>HOLIDAY</v>
      </c>
    </row>
    <row r="370" spans="4:9" x14ac:dyDescent="0.25">
      <c r="D370" s="32">
        <v>45275</v>
      </c>
      <c r="E370" s="43">
        <v>0.66666666666666663</v>
      </c>
      <c r="F370" t="s">
        <v>211</v>
      </c>
      <c r="G370" s="44">
        <f>CONVERT(LEFT(WEATHER14[[#This Row],[TEMP °F]],FIND("F",WEATHER14[[#This Row],[TEMP °F]])-3),"F","C")</f>
        <v>10</v>
      </c>
      <c r="H370">
        <f>WEEKDAY(WEATHER14[[#This Row],[Date]])</f>
        <v>6</v>
      </c>
      <c r="I370" t="str">
        <f>IF(ISNUMBER(MATCH(WEATHER14[[#This Row],[Date]],$M$6:$M$9,0)),"HOLIDAY","")</f>
        <v>HOLIDAY</v>
      </c>
    </row>
    <row r="371" spans="4:9" x14ac:dyDescent="0.25">
      <c r="D371" s="32">
        <v>45275</v>
      </c>
      <c r="E371" s="43">
        <v>0.70833333333333337</v>
      </c>
      <c r="F371" t="s">
        <v>198</v>
      </c>
      <c r="G371" s="44">
        <f>CONVERT(LEFT(WEATHER14[[#This Row],[TEMP °F]],FIND("F",WEATHER14[[#This Row],[TEMP °F]])-3),"F","C")</f>
        <v>7.7777777777777777</v>
      </c>
      <c r="H371">
        <f>WEEKDAY(WEATHER14[[#This Row],[Date]])</f>
        <v>6</v>
      </c>
      <c r="I371" t="str">
        <f>IF(ISNUMBER(MATCH(WEATHER14[[#This Row],[Date]],$M$6:$M$9,0)),"HOLIDAY","")</f>
        <v>HOLIDAY</v>
      </c>
    </row>
    <row r="372" spans="4:9" x14ac:dyDescent="0.25">
      <c r="D372" s="32">
        <v>45275</v>
      </c>
      <c r="E372" s="43">
        <v>0.75</v>
      </c>
      <c r="F372" t="s">
        <v>198</v>
      </c>
      <c r="G372" s="44">
        <f>CONVERT(LEFT(WEATHER14[[#This Row],[TEMP °F]],FIND("F",WEATHER14[[#This Row],[TEMP °F]])-3),"F","C")</f>
        <v>7.7777777777777777</v>
      </c>
      <c r="H372">
        <f>WEEKDAY(WEATHER14[[#This Row],[Date]])</f>
        <v>6</v>
      </c>
      <c r="I372" t="str">
        <f>IF(ISNUMBER(MATCH(WEATHER14[[#This Row],[Date]],$M$6:$M$9,0)),"HOLIDAY","")</f>
        <v>HOLIDAY</v>
      </c>
    </row>
    <row r="373" spans="4:9" x14ac:dyDescent="0.25">
      <c r="D373" s="32">
        <v>45275</v>
      </c>
      <c r="E373" s="43">
        <v>0.79166666666666663</v>
      </c>
      <c r="F373" t="s">
        <v>199</v>
      </c>
      <c r="G373" s="44">
        <f>CONVERT(LEFT(WEATHER14[[#This Row],[TEMP °F]],FIND("F",WEATHER14[[#This Row],[TEMP °F]])-3),"F","C")</f>
        <v>7.2222222222222223</v>
      </c>
      <c r="H373">
        <f>WEEKDAY(WEATHER14[[#This Row],[Date]])</f>
        <v>6</v>
      </c>
      <c r="I373" t="str">
        <f>IF(ISNUMBER(MATCH(WEATHER14[[#This Row],[Date]],$M$6:$M$9,0)),"HOLIDAY","")</f>
        <v>HOLIDAY</v>
      </c>
    </row>
    <row r="374" spans="4:9" x14ac:dyDescent="0.25">
      <c r="D374" s="32">
        <v>45275</v>
      </c>
      <c r="E374" s="43">
        <v>0.83333333333333337</v>
      </c>
      <c r="F374" t="s">
        <v>200</v>
      </c>
      <c r="G374" s="44">
        <f>CONVERT(LEFT(WEATHER14[[#This Row],[TEMP °F]],FIND("F",WEATHER14[[#This Row],[TEMP °F]])-3),"F","C")</f>
        <v>6.1111111111111107</v>
      </c>
      <c r="H374">
        <f>WEEKDAY(WEATHER14[[#This Row],[Date]])</f>
        <v>6</v>
      </c>
      <c r="I374" t="str">
        <f>IF(ISNUMBER(MATCH(WEATHER14[[#This Row],[Date]],$M$6:$M$9,0)),"HOLIDAY","")</f>
        <v>HOLIDAY</v>
      </c>
    </row>
    <row r="375" spans="4:9" x14ac:dyDescent="0.25">
      <c r="D375" s="32">
        <v>45275</v>
      </c>
      <c r="E375" s="43">
        <v>0.875</v>
      </c>
      <c r="F375" t="s">
        <v>200</v>
      </c>
      <c r="G375" s="44">
        <f>CONVERT(LEFT(WEATHER14[[#This Row],[TEMP °F]],FIND("F",WEATHER14[[#This Row],[TEMP °F]])-3),"F","C")</f>
        <v>6.1111111111111107</v>
      </c>
      <c r="H375">
        <f>WEEKDAY(WEATHER14[[#This Row],[Date]])</f>
        <v>6</v>
      </c>
      <c r="I375" t="str">
        <f>IF(ISNUMBER(MATCH(WEATHER14[[#This Row],[Date]],$M$6:$M$9,0)),"HOLIDAY","")</f>
        <v>HOLIDAY</v>
      </c>
    </row>
    <row r="376" spans="4:9" x14ac:dyDescent="0.25">
      <c r="D376" s="32">
        <v>45275</v>
      </c>
      <c r="E376" s="43">
        <v>0.91666666666666663</v>
      </c>
      <c r="F376" t="s">
        <v>200</v>
      </c>
      <c r="G376" s="44">
        <f>CONVERT(LEFT(WEATHER14[[#This Row],[TEMP °F]],FIND("F",WEATHER14[[#This Row],[TEMP °F]])-3),"F","C")</f>
        <v>6.1111111111111107</v>
      </c>
      <c r="H376">
        <f>WEEKDAY(WEATHER14[[#This Row],[Date]])</f>
        <v>6</v>
      </c>
      <c r="I376" t="str">
        <f>IF(ISNUMBER(MATCH(WEATHER14[[#This Row],[Date]],$M$6:$M$9,0)),"HOLIDAY","")</f>
        <v>HOLIDAY</v>
      </c>
    </row>
    <row r="377" spans="4:9" x14ac:dyDescent="0.25">
      <c r="D377" s="32">
        <v>45275</v>
      </c>
      <c r="E377" s="43">
        <v>0.95833333333333337</v>
      </c>
      <c r="F377" t="s">
        <v>201</v>
      </c>
      <c r="G377" s="44">
        <f>CONVERT(LEFT(WEATHER14[[#This Row],[TEMP °F]],FIND("F",WEATHER14[[#This Row],[TEMP °F]])-3),"F","C")</f>
        <v>5</v>
      </c>
      <c r="H377">
        <f>WEEKDAY(WEATHER14[[#This Row],[Date]])</f>
        <v>6</v>
      </c>
      <c r="I377" t="str">
        <f>IF(ISNUMBER(MATCH(WEATHER14[[#This Row],[Date]],$M$6:$M$9,0)),"HOLIDAY","")</f>
        <v>HOLIDAY</v>
      </c>
    </row>
    <row r="378" spans="4:9" x14ac:dyDescent="0.25">
      <c r="D378" s="32">
        <v>45276</v>
      </c>
      <c r="E378" s="43">
        <v>0</v>
      </c>
      <c r="F378" t="s">
        <v>209</v>
      </c>
      <c r="G378" s="44">
        <f>CONVERT(LEFT(WEATHER14[[#This Row],[TEMP °F]],FIND("F",WEATHER14[[#This Row],[TEMP °F]])-3),"F","C")</f>
        <v>3.8888888888888888</v>
      </c>
      <c r="H378">
        <f>WEEKDAY(WEATHER14[[#This Row],[Date]])</f>
        <v>7</v>
      </c>
      <c r="I378" t="str">
        <f>IF(ISNUMBER(MATCH(WEATHER14[[#This Row],[Date]],$M$6:$M$9,0)),"HOLIDAY","")</f>
        <v/>
      </c>
    </row>
    <row r="379" spans="4:9" x14ac:dyDescent="0.25">
      <c r="D379" s="32">
        <v>45276</v>
      </c>
      <c r="E379" s="43">
        <v>4.1666666666666664E-2</v>
      </c>
      <c r="F379" t="s">
        <v>201</v>
      </c>
      <c r="G379" s="44">
        <f>CONVERT(LEFT(WEATHER14[[#This Row],[TEMP °F]],FIND("F",WEATHER14[[#This Row],[TEMP °F]])-3),"F","C")</f>
        <v>5</v>
      </c>
      <c r="H379">
        <f>WEEKDAY(WEATHER14[[#This Row],[Date]])</f>
        <v>7</v>
      </c>
      <c r="I379" t="str">
        <f>IF(ISNUMBER(MATCH(WEATHER14[[#This Row],[Date]],$M$6:$M$9,0)),"HOLIDAY","")</f>
        <v/>
      </c>
    </row>
    <row r="380" spans="4:9" x14ac:dyDescent="0.25">
      <c r="D380" s="32">
        <v>45276</v>
      </c>
      <c r="E380" s="43">
        <v>8.3333333333333329E-2</v>
      </c>
      <c r="F380" t="s">
        <v>201</v>
      </c>
      <c r="G380" s="44">
        <f>CONVERT(LEFT(WEATHER14[[#This Row],[TEMP °F]],FIND("F",WEATHER14[[#This Row],[TEMP °F]])-3),"F","C")</f>
        <v>5</v>
      </c>
      <c r="H380">
        <f>WEEKDAY(WEATHER14[[#This Row],[Date]])</f>
        <v>7</v>
      </c>
      <c r="I380" t="str">
        <f>IF(ISNUMBER(MATCH(WEATHER14[[#This Row],[Date]],$M$6:$M$9,0)),"HOLIDAY","")</f>
        <v/>
      </c>
    </row>
    <row r="381" spans="4:9" x14ac:dyDescent="0.25">
      <c r="D381" s="32">
        <v>45276</v>
      </c>
      <c r="E381" s="43">
        <v>0.125</v>
      </c>
      <c r="F381" t="s">
        <v>209</v>
      </c>
      <c r="G381" s="44">
        <f>CONVERT(LEFT(WEATHER14[[#This Row],[TEMP °F]],FIND("F",WEATHER14[[#This Row],[TEMP °F]])-3),"F","C")</f>
        <v>3.8888888888888888</v>
      </c>
      <c r="H381">
        <f>WEEKDAY(WEATHER14[[#This Row],[Date]])</f>
        <v>7</v>
      </c>
      <c r="I381" t="str">
        <f>IF(ISNUMBER(MATCH(WEATHER14[[#This Row],[Date]],$M$6:$M$9,0)),"HOLIDAY","")</f>
        <v/>
      </c>
    </row>
    <row r="382" spans="4:9" x14ac:dyDescent="0.25">
      <c r="D382" s="32">
        <v>45276</v>
      </c>
      <c r="E382" s="43">
        <v>0.16666666666666666</v>
      </c>
      <c r="F382" t="s">
        <v>201</v>
      </c>
      <c r="G382" s="44">
        <f>CONVERT(LEFT(WEATHER14[[#This Row],[TEMP °F]],FIND("F",WEATHER14[[#This Row],[TEMP °F]])-3),"F","C")</f>
        <v>5</v>
      </c>
      <c r="H382">
        <f>WEEKDAY(WEATHER14[[#This Row],[Date]])</f>
        <v>7</v>
      </c>
      <c r="I382" t="str">
        <f>IF(ISNUMBER(MATCH(WEATHER14[[#This Row],[Date]],$M$6:$M$9,0)),"HOLIDAY","")</f>
        <v/>
      </c>
    </row>
    <row r="383" spans="4:9" x14ac:dyDescent="0.25">
      <c r="D383" s="32">
        <v>45276</v>
      </c>
      <c r="E383" s="43">
        <v>0.20833333333333334</v>
      </c>
      <c r="F383" t="s">
        <v>201</v>
      </c>
      <c r="G383" s="44">
        <f>CONVERT(LEFT(WEATHER14[[#This Row],[TEMP °F]],FIND("F",WEATHER14[[#This Row],[TEMP °F]])-3),"F","C")</f>
        <v>5</v>
      </c>
      <c r="H383">
        <f>WEEKDAY(WEATHER14[[#This Row],[Date]])</f>
        <v>7</v>
      </c>
      <c r="I383" t="str">
        <f>IF(ISNUMBER(MATCH(WEATHER14[[#This Row],[Date]],$M$6:$M$9,0)),"HOLIDAY","")</f>
        <v/>
      </c>
    </row>
    <row r="384" spans="4:9" x14ac:dyDescent="0.25">
      <c r="D384" s="32">
        <v>45276</v>
      </c>
      <c r="E384" s="43">
        <v>0.25</v>
      </c>
      <c r="F384" t="s">
        <v>209</v>
      </c>
      <c r="G384" s="44">
        <f>CONVERT(LEFT(WEATHER14[[#This Row],[TEMP °F]],FIND("F",WEATHER14[[#This Row],[TEMP °F]])-3),"F","C")</f>
        <v>3.8888888888888888</v>
      </c>
      <c r="H384">
        <f>WEEKDAY(WEATHER14[[#This Row],[Date]])</f>
        <v>7</v>
      </c>
      <c r="I384" t="str">
        <f>IF(ISNUMBER(MATCH(WEATHER14[[#This Row],[Date]],$M$6:$M$9,0)),"HOLIDAY","")</f>
        <v/>
      </c>
    </row>
    <row r="385" spans="4:9" x14ac:dyDescent="0.25">
      <c r="D385" s="32">
        <v>45276</v>
      </c>
      <c r="E385" s="43">
        <v>0.29166666666666669</v>
      </c>
      <c r="F385" t="s">
        <v>201</v>
      </c>
      <c r="G385" s="44">
        <f>CONVERT(LEFT(WEATHER14[[#This Row],[TEMP °F]],FIND("F",WEATHER14[[#This Row],[TEMP °F]])-3),"F","C")</f>
        <v>5</v>
      </c>
      <c r="H385">
        <f>WEEKDAY(WEATHER14[[#This Row],[Date]])</f>
        <v>7</v>
      </c>
      <c r="I385" t="str">
        <f>IF(ISNUMBER(MATCH(WEATHER14[[#This Row],[Date]],$M$6:$M$9,0)),"HOLIDAY","")</f>
        <v/>
      </c>
    </row>
    <row r="386" spans="4:9" x14ac:dyDescent="0.25">
      <c r="D386" s="32">
        <v>45276</v>
      </c>
      <c r="E386" s="43">
        <v>0.33333333333333331</v>
      </c>
      <c r="F386" t="s">
        <v>200</v>
      </c>
      <c r="G386" s="44">
        <f>CONVERT(LEFT(WEATHER14[[#This Row],[TEMP °F]],FIND("F",WEATHER14[[#This Row],[TEMP °F]])-3),"F","C")</f>
        <v>6.1111111111111107</v>
      </c>
      <c r="H386">
        <f>WEEKDAY(WEATHER14[[#This Row],[Date]])</f>
        <v>7</v>
      </c>
      <c r="I386" t="str">
        <f>IF(ISNUMBER(MATCH(WEATHER14[[#This Row],[Date]],$M$6:$M$9,0)),"HOLIDAY","")</f>
        <v/>
      </c>
    </row>
    <row r="387" spans="4:9" x14ac:dyDescent="0.25">
      <c r="D387" s="32">
        <v>45276</v>
      </c>
      <c r="E387" s="43">
        <v>0.375</v>
      </c>
      <c r="F387" t="s">
        <v>200</v>
      </c>
      <c r="G387" s="44">
        <f>CONVERT(LEFT(WEATHER14[[#This Row],[TEMP °F]],FIND("F",WEATHER14[[#This Row],[TEMP °F]])-3),"F","C")</f>
        <v>6.1111111111111107</v>
      </c>
      <c r="H387">
        <f>WEEKDAY(WEATHER14[[#This Row],[Date]])</f>
        <v>7</v>
      </c>
      <c r="I387" t="str">
        <f>IF(ISNUMBER(MATCH(WEATHER14[[#This Row],[Date]],$M$6:$M$9,0)),"HOLIDAY","")</f>
        <v/>
      </c>
    </row>
    <row r="388" spans="4:9" x14ac:dyDescent="0.25">
      <c r="D388" s="32">
        <v>45276</v>
      </c>
      <c r="E388" s="43">
        <v>0.41666666666666669</v>
      </c>
      <c r="F388" t="s">
        <v>200</v>
      </c>
      <c r="G388" s="44">
        <f>CONVERT(LEFT(WEATHER14[[#This Row],[TEMP °F]],FIND("F",WEATHER14[[#This Row],[TEMP °F]])-3),"F","C")</f>
        <v>6.1111111111111107</v>
      </c>
      <c r="H388">
        <f>WEEKDAY(WEATHER14[[#This Row],[Date]])</f>
        <v>7</v>
      </c>
      <c r="I388" t="str">
        <f>IF(ISNUMBER(MATCH(WEATHER14[[#This Row],[Date]],$M$6:$M$9,0)),"HOLIDAY","")</f>
        <v/>
      </c>
    </row>
    <row r="389" spans="4:9" x14ac:dyDescent="0.25">
      <c r="D389" s="32">
        <v>45276</v>
      </c>
      <c r="E389" s="43">
        <v>0.45833333333333331</v>
      </c>
      <c r="F389" t="s">
        <v>199</v>
      </c>
      <c r="G389" s="44">
        <f>CONVERT(LEFT(WEATHER14[[#This Row],[TEMP °F]],FIND("F",WEATHER14[[#This Row],[TEMP °F]])-3),"F","C")</f>
        <v>7.2222222222222223</v>
      </c>
      <c r="H389">
        <f>WEEKDAY(WEATHER14[[#This Row],[Date]])</f>
        <v>7</v>
      </c>
      <c r="I389" t="str">
        <f>IF(ISNUMBER(MATCH(WEATHER14[[#This Row],[Date]],$M$6:$M$9,0)),"HOLIDAY","")</f>
        <v/>
      </c>
    </row>
    <row r="390" spans="4:9" x14ac:dyDescent="0.25">
      <c r="D390" s="32">
        <v>45276</v>
      </c>
      <c r="E390" s="43">
        <v>0.5</v>
      </c>
      <c r="F390" t="s">
        <v>200</v>
      </c>
      <c r="G390" s="44">
        <f>CONVERT(LEFT(WEATHER14[[#This Row],[TEMP °F]],FIND("F",WEATHER14[[#This Row],[TEMP °F]])-3),"F","C")</f>
        <v>6.1111111111111107</v>
      </c>
      <c r="H390">
        <f>WEEKDAY(WEATHER14[[#This Row],[Date]])</f>
        <v>7</v>
      </c>
      <c r="I390" t="str">
        <f>IF(ISNUMBER(MATCH(WEATHER14[[#This Row],[Date]],$M$6:$M$9,0)),"HOLIDAY","")</f>
        <v/>
      </c>
    </row>
    <row r="391" spans="4:9" x14ac:dyDescent="0.25">
      <c r="D391" s="32">
        <v>45276</v>
      </c>
      <c r="E391" s="43">
        <v>0.54166666666666663</v>
      </c>
      <c r="F391" t="s">
        <v>201</v>
      </c>
      <c r="G391" s="44">
        <f>CONVERT(LEFT(WEATHER14[[#This Row],[TEMP °F]],FIND("F",WEATHER14[[#This Row],[TEMP °F]])-3),"F","C")</f>
        <v>5</v>
      </c>
      <c r="H391">
        <f>WEEKDAY(WEATHER14[[#This Row],[Date]])</f>
        <v>7</v>
      </c>
      <c r="I391" t="str">
        <f>IF(ISNUMBER(MATCH(WEATHER14[[#This Row],[Date]],$M$6:$M$9,0)),"HOLIDAY","")</f>
        <v/>
      </c>
    </row>
    <row r="392" spans="4:9" x14ac:dyDescent="0.25">
      <c r="D392" s="32">
        <v>45276</v>
      </c>
      <c r="E392" s="43">
        <v>0.58333333333333337</v>
      </c>
      <c r="F392" t="s">
        <v>201</v>
      </c>
      <c r="G392" s="44">
        <f>CONVERT(LEFT(WEATHER14[[#This Row],[TEMP °F]],FIND("F",WEATHER14[[#This Row],[TEMP °F]])-3),"F","C")</f>
        <v>5</v>
      </c>
      <c r="H392">
        <f>WEEKDAY(WEATHER14[[#This Row],[Date]])</f>
        <v>7</v>
      </c>
      <c r="I392" t="str">
        <f>IF(ISNUMBER(MATCH(WEATHER14[[#This Row],[Date]],$M$6:$M$9,0)),"HOLIDAY","")</f>
        <v/>
      </c>
    </row>
    <row r="393" spans="4:9" x14ac:dyDescent="0.25">
      <c r="D393" s="32">
        <v>45276</v>
      </c>
      <c r="E393" s="43">
        <v>0.625</v>
      </c>
      <c r="F393" t="s">
        <v>201</v>
      </c>
      <c r="G393" s="44">
        <f>CONVERT(LEFT(WEATHER14[[#This Row],[TEMP °F]],FIND("F",WEATHER14[[#This Row],[TEMP °F]])-3),"F","C")</f>
        <v>5</v>
      </c>
      <c r="H393">
        <f>WEEKDAY(WEATHER14[[#This Row],[Date]])</f>
        <v>7</v>
      </c>
      <c r="I393" t="str">
        <f>IF(ISNUMBER(MATCH(WEATHER14[[#This Row],[Date]],$M$6:$M$9,0)),"HOLIDAY","")</f>
        <v/>
      </c>
    </row>
    <row r="394" spans="4:9" x14ac:dyDescent="0.25">
      <c r="D394" s="32">
        <v>45276</v>
      </c>
      <c r="E394" s="43">
        <v>0.66666666666666663</v>
      </c>
      <c r="F394" t="s">
        <v>201</v>
      </c>
      <c r="G394" s="44">
        <f>CONVERT(LEFT(WEATHER14[[#This Row],[TEMP °F]],FIND("F",WEATHER14[[#This Row],[TEMP °F]])-3),"F","C")</f>
        <v>5</v>
      </c>
      <c r="H394">
        <f>WEEKDAY(WEATHER14[[#This Row],[Date]])</f>
        <v>7</v>
      </c>
      <c r="I394" t="str">
        <f>IF(ISNUMBER(MATCH(WEATHER14[[#This Row],[Date]],$M$6:$M$9,0)),"HOLIDAY","")</f>
        <v/>
      </c>
    </row>
    <row r="395" spans="4:9" x14ac:dyDescent="0.25">
      <c r="D395" s="32">
        <v>45276</v>
      </c>
      <c r="E395" s="43">
        <v>0.70833333333333337</v>
      </c>
      <c r="F395" t="s">
        <v>201</v>
      </c>
      <c r="G395" s="44">
        <f>CONVERT(LEFT(WEATHER14[[#This Row],[TEMP °F]],FIND("F",WEATHER14[[#This Row],[TEMP °F]])-3),"F","C")</f>
        <v>5</v>
      </c>
      <c r="H395">
        <f>WEEKDAY(WEATHER14[[#This Row],[Date]])</f>
        <v>7</v>
      </c>
      <c r="I395" t="str">
        <f>IF(ISNUMBER(MATCH(WEATHER14[[#This Row],[Date]],$M$6:$M$9,0)),"HOLIDAY","")</f>
        <v/>
      </c>
    </row>
    <row r="396" spans="4:9" x14ac:dyDescent="0.25">
      <c r="D396" s="32">
        <v>45276</v>
      </c>
      <c r="E396" s="43">
        <v>0.75</v>
      </c>
      <c r="F396" t="s">
        <v>209</v>
      </c>
      <c r="G396" s="44">
        <f>CONVERT(LEFT(WEATHER14[[#This Row],[TEMP °F]],FIND("F",WEATHER14[[#This Row],[TEMP °F]])-3),"F","C")</f>
        <v>3.8888888888888888</v>
      </c>
      <c r="H396">
        <f>WEEKDAY(WEATHER14[[#This Row],[Date]])</f>
        <v>7</v>
      </c>
      <c r="I396" t="str">
        <f>IF(ISNUMBER(MATCH(WEATHER14[[#This Row],[Date]],$M$6:$M$9,0)),"HOLIDAY","")</f>
        <v/>
      </c>
    </row>
    <row r="397" spans="4:9" x14ac:dyDescent="0.25">
      <c r="D397" s="32">
        <v>45276</v>
      </c>
      <c r="E397" s="43">
        <v>0.79166666666666663</v>
      </c>
      <c r="F397" t="s">
        <v>201</v>
      </c>
      <c r="G397" s="44">
        <f>CONVERT(LEFT(WEATHER14[[#This Row],[TEMP °F]],FIND("F",WEATHER14[[#This Row],[TEMP °F]])-3),"F","C")</f>
        <v>5</v>
      </c>
      <c r="H397">
        <f>WEEKDAY(WEATHER14[[#This Row],[Date]])</f>
        <v>7</v>
      </c>
      <c r="I397" t="str">
        <f>IF(ISNUMBER(MATCH(WEATHER14[[#This Row],[Date]],$M$6:$M$9,0)),"HOLIDAY","")</f>
        <v/>
      </c>
    </row>
    <row r="398" spans="4:9" x14ac:dyDescent="0.25">
      <c r="D398" s="32">
        <v>45276</v>
      </c>
      <c r="E398" s="43">
        <v>0.83333333333333337</v>
      </c>
      <c r="F398" t="s">
        <v>201</v>
      </c>
      <c r="G398" s="44">
        <f>CONVERT(LEFT(WEATHER14[[#This Row],[TEMP °F]],FIND("F",WEATHER14[[#This Row],[TEMP °F]])-3),"F","C")</f>
        <v>5</v>
      </c>
      <c r="H398">
        <f>WEEKDAY(WEATHER14[[#This Row],[Date]])</f>
        <v>7</v>
      </c>
      <c r="I398" t="str">
        <f>IF(ISNUMBER(MATCH(WEATHER14[[#This Row],[Date]],$M$6:$M$9,0)),"HOLIDAY","")</f>
        <v/>
      </c>
    </row>
    <row r="399" spans="4:9" x14ac:dyDescent="0.25">
      <c r="D399" s="32">
        <v>45276</v>
      </c>
      <c r="E399" s="43">
        <v>0.875</v>
      </c>
      <c r="F399" t="s">
        <v>201</v>
      </c>
      <c r="G399" s="44">
        <f>CONVERT(LEFT(WEATHER14[[#This Row],[TEMP °F]],FIND("F",WEATHER14[[#This Row],[TEMP °F]])-3),"F","C")</f>
        <v>5</v>
      </c>
      <c r="H399">
        <f>WEEKDAY(WEATHER14[[#This Row],[Date]])</f>
        <v>7</v>
      </c>
      <c r="I399" t="str">
        <f>IF(ISNUMBER(MATCH(WEATHER14[[#This Row],[Date]],$M$6:$M$9,0)),"HOLIDAY","")</f>
        <v/>
      </c>
    </row>
    <row r="400" spans="4:9" x14ac:dyDescent="0.25">
      <c r="D400" s="32">
        <v>45276</v>
      </c>
      <c r="E400" s="43">
        <v>0.91666666666666663</v>
      </c>
      <c r="F400" t="s">
        <v>201</v>
      </c>
      <c r="G400" s="44">
        <f>CONVERT(LEFT(WEATHER14[[#This Row],[TEMP °F]],FIND("F",WEATHER14[[#This Row],[TEMP °F]])-3),"F","C")</f>
        <v>5</v>
      </c>
      <c r="H400">
        <f>WEEKDAY(WEATHER14[[#This Row],[Date]])</f>
        <v>7</v>
      </c>
      <c r="I400" t="str">
        <f>IF(ISNUMBER(MATCH(WEATHER14[[#This Row],[Date]],$M$6:$M$9,0)),"HOLIDAY","")</f>
        <v/>
      </c>
    </row>
    <row r="401" spans="4:9" x14ac:dyDescent="0.25">
      <c r="D401" s="32">
        <v>45276</v>
      </c>
      <c r="E401" s="43">
        <v>0.95833333333333337</v>
      </c>
      <c r="F401" t="s">
        <v>209</v>
      </c>
      <c r="G401" s="44">
        <f>CONVERT(LEFT(WEATHER14[[#This Row],[TEMP °F]],FIND("F",WEATHER14[[#This Row],[TEMP °F]])-3),"F","C")</f>
        <v>3.8888888888888888</v>
      </c>
      <c r="H401">
        <f>WEEKDAY(WEATHER14[[#This Row],[Date]])</f>
        <v>7</v>
      </c>
      <c r="I401" t="str">
        <f>IF(ISNUMBER(MATCH(WEATHER14[[#This Row],[Date]],$M$6:$M$9,0)),"HOLIDAY","")</f>
        <v/>
      </c>
    </row>
    <row r="402" spans="4:9" x14ac:dyDescent="0.25">
      <c r="D402" s="32">
        <v>45277</v>
      </c>
      <c r="E402" s="43">
        <v>0</v>
      </c>
      <c r="F402" t="s">
        <v>201</v>
      </c>
      <c r="G402" s="44">
        <f>CONVERT(LEFT(WEATHER14[[#This Row],[TEMP °F]],FIND("F",WEATHER14[[#This Row],[TEMP °F]])-3),"F","C")</f>
        <v>5</v>
      </c>
      <c r="H402">
        <f>WEEKDAY(WEATHER14[[#This Row],[Date]])</f>
        <v>1</v>
      </c>
      <c r="I402" t="str">
        <f>IF(ISNUMBER(MATCH(WEATHER14[[#This Row],[Date]],$M$6:$M$9,0)),"HOLIDAY","")</f>
        <v/>
      </c>
    </row>
    <row r="403" spans="4:9" x14ac:dyDescent="0.25">
      <c r="D403" s="32">
        <v>45277</v>
      </c>
      <c r="E403" s="43">
        <v>4.1666666666666664E-2</v>
      </c>
      <c r="F403" t="s">
        <v>201</v>
      </c>
      <c r="G403" s="44">
        <f>CONVERT(LEFT(WEATHER14[[#This Row],[TEMP °F]],FIND("F",WEATHER14[[#This Row],[TEMP °F]])-3),"F","C")</f>
        <v>5</v>
      </c>
      <c r="H403">
        <f>WEEKDAY(WEATHER14[[#This Row],[Date]])</f>
        <v>1</v>
      </c>
      <c r="I403" t="str">
        <f>IF(ISNUMBER(MATCH(WEATHER14[[#This Row],[Date]],$M$6:$M$9,0)),"HOLIDAY","")</f>
        <v/>
      </c>
    </row>
    <row r="404" spans="4:9" x14ac:dyDescent="0.25">
      <c r="D404" s="32">
        <v>45277</v>
      </c>
      <c r="E404" s="43">
        <v>8.3333333333333329E-2</v>
      </c>
      <c r="F404" t="s">
        <v>201</v>
      </c>
      <c r="G404" s="44">
        <f>CONVERT(LEFT(WEATHER14[[#This Row],[TEMP °F]],FIND("F",WEATHER14[[#This Row],[TEMP °F]])-3),"F","C")</f>
        <v>5</v>
      </c>
      <c r="H404">
        <f>WEEKDAY(WEATHER14[[#This Row],[Date]])</f>
        <v>1</v>
      </c>
      <c r="I404" t="str">
        <f>IF(ISNUMBER(MATCH(WEATHER14[[#This Row],[Date]],$M$6:$M$9,0)),"HOLIDAY","")</f>
        <v/>
      </c>
    </row>
    <row r="405" spans="4:9" x14ac:dyDescent="0.25">
      <c r="D405" s="32">
        <v>45277</v>
      </c>
      <c r="E405" s="43">
        <v>0.125</v>
      </c>
      <c r="F405" t="s">
        <v>201</v>
      </c>
      <c r="G405" s="44">
        <f>CONVERT(LEFT(WEATHER14[[#This Row],[TEMP °F]],FIND("F",WEATHER14[[#This Row],[TEMP °F]])-3),"F","C")</f>
        <v>5</v>
      </c>
      <c r="H405">
        <f>WEEKDAY(WEATHER14[[#This Row],[Date]])</f>
        <v>1</v>
      </c>
      <c r="I405" t="str">
        <f>IF(ISNUMBER(MATCH(WEATHER14[[#This Row],[Date]],$M$6:$M$9,0)),"HOLIDAY","")</f>
        <v/>
      </c>
    </row>
    <row r="406" spans="4:9" x14ac:dyDescent="0.25">
      <c r="D406" s="32">
        <v>45277</v>
      </c>
      <c r="E406" s="43">
        <v>0.16666666666666666</v>
      </c>
      <c r="F406" t="s">
        <v>201</v>
      </c>
      <c r="G406" s="44">
        <f>CONVERT(LEFT(WEATHER14[[#This Row],[TEMP °F]],FIND("F",WEATHER14[[#This Row],[TEMP °F]])-3),"F","C")</f>
        <v>5</v>
      </c>
      <c r="H406">
        <f>WEEKDAY(WEATHER14[[#This Row],[Date]])</f>
        <v>1</v>
      </c>
      <c r="I406" t="str">
        <f>IF(ISNUMBER(MATCH(WEATHER14[[#This Row],[Date]],$M$6:$M$9,0)),"HOLIDAY","")</f>
        <v/>
      </c>
    </row>
    <row r="407" spans="4:9" x14ac:dyDescent="0.25">
      <c r="D407" s="32">
        <v>45277</v>
      </c>
      <c r="E407" s="43">
        <v>0.20833333333333334</v>
      </c>
      <c r="F407" t="s">
        <v>200</v>
      </c>
      <c r="G407" s="44">
        <f>CONVERT(LEFT(WEATHER14[[#This Row],[TEMP °F]],FIND("F",WEATHER14[[#This Row],[TEMP °F]])-3),"F","C")</f>
        <v>6.1111111111111107</v>
      </c>
      <c r="H407">
        <f>WEEKDAY(WEATHER14[[#This Row],[Date]])</f>
        <v>1</v>
      </c>
      <c r="I407" t="str">
        <f>IF(ISNUMBER(MATCH(WEATHER14[[#This Row],[Date]],$M$6:$M$9,0)),"HOLIDAY","")</f>
        <v/>
      </c>
    </row>
    <row r="408" spans="4:9" x14ac:dyDescent="0.25">
      <c r="D408" s="32">
        <v>45277</v>
      </c>
      <c r="E408" s="43">
        <v>0.25</v>
      </c>
      <c r="F408" t="s">
        <v>199</v>
      </c>
      <c r="G408" s="44">
        <f>CONVERT(LEFT(WEATHER14[[#This Row],[TEMP °F]],FIND("F",WEATHER14[[#This Row],[TEMP °F]])-3),"F","C")</f>
        <v>7.2222222222222223</v>
      </c>
      <c r="H408">
        <f>WEEKDAY(WEATHER14[[#This Row],[Date]])</f>
        <v>1</v>
      </c>
      <c r="I408" t="str">
        <f>IF(ISNUMBER(MATCH(WEATHER14[[#This Row],[Date]],$M$6:$M$9,0)),"HOLIDAY","")</f>
        <v/>
      </c>
    </row>
    <row r="409" spans="4:9" x14ac:dyDescent="0.25">
      <c r="D409" s="32">
        <v>45277</v>
      </c>
      <c r="E409" s="43">
        <v>0.29166666666666669</v>
      </c>
      <c r="F409" t="s">
        <v>199</v>
      </c>
      <c r="G409" s="44">
        <f>CONVERT(LEFT(WEATHER14[[#This Row],[TEMP °F]],FIND("F",WEATHER14[[#This Row],[TEMP °F]])-3),"F","C")</f>
        <v>7.2222222222222223</v>
      </c>
      <c r="H409">
        <f>WEEKDAY(WEATHER14[[#This Row],[Date]])</f>
        <v>1</v>
      </c>
      <c r="I409" t="str">
        <f>IF(ISNUMBER(MATCH(WEATHER14[[#This Row],[Date]],$M$6:$M$9,0)),"HOLIDAY","")</f>
        <v/>
      </c>
    </row>
    <row r="410" spans="4:9" x14ac:dyDescent="0.25">
      <c r="D410" s="32">
        <v>45277</v>
      </c>
      <c r="E410" s="43">
        <v>0.33333333333333331</v>
      </c>
      <c r="F410" t="s">
        <v>199</v>
      </c>
      <c r="G410" s="44">
        <f>CONVERT(LEFT(WEATHER14[[#This Row],[TEMP °F]],FIND("F",WEATHER14[[#This Row],[TEMP °F]])-3),"F","C")</f>
        <v>7.2222222222222223</v>
      </c>
      <c r="H410">
        <f>WEEKDAY(WEATHER14[[#This Row],[Date]])</f>
        <v>1</v>
      </c>
      <c r="I410" t="str">
        <f>IF(ISNUMBER(MATCH(WEATHER14[[#This Row],[Date]],$M$6:$M$9,0)),"HOLIDAY","")</f>
        <v/>
      </c>
    </row>
    <row r="411" spans="4:9" x14ac:dyDescent="0.25">
      <c r="D411" s="32">
        <v>45277</v>
      </c>
      <c r="E411" s="43">
        <v>0.375</v>
      </c>
      <c r="F411" t="s">
        <v>200</v>
      </c>
      <c r="G411" s="44">
        <f>CONVERT(LEFT(WEATHER14[[#This Row],[TEMP °F]],FIND("F",WEATHER14[[#This Row],[TEMP °F]])-3),"F","C")</f>
        <v>6.1111111111111107</v>
      </c>
      <c r="H411">
        <f>WEEKDAY(WEATHER14[[#This Row],[Date]])</f>
        <v>1</v>
      </c>
      <c r="I411" t="str">
        <f>IF(ISNUMBER(MATCH(WEATHER14[[#This Row],[Date]],$M$6:$M$9,0)),"HOLIDAY","")</f>
        <v/>
      </c>
    </row>
    <row r="412" spans="4:9" x14ac:dyDescent="0.25">
      <c r="D412" s="32">
        <v>45277</v>
      </c>
      <c r="E412" s="43">
        <v>0.41666666666666669</v>
      </c>
      <c r="F412" t="s">
        <v>201</v>
      </c>
      <c r="G412" s="44">
        <f>CONVERT(LEFT(WEATHER14[[#This Row],[TEMP °F]],FIND("F",WEATHER14[[#This Row],[TEMP °F]])-3),"F","C")</f>
        <v>5</v>
      </c>
      <c r="H412">
        <f>WEEKDAY(WEATHER14[[#This Row],[Date]])</f>
        <v>1</v>
      </c>
      <c r="I412" t="str">
        <f>IF(ISNUMBER(MATCH(WEATHER14[[#This Row],[Date]],$M$6:$M$9,0)),"HOLIDAY","")</f>
        <v/>
      </c>
    </row>
    <row r="413" spans="4:9" x14ac:dyDescent="0.25">
      <c r="D413" s="32">
        <v>45277</v>
      </c>
      <c r="E413" s="43">
        <v>0.45833333333333331</v>
      </c>
      <c r="F413" t="s">
        <v>201</v>
      </c>
      <c r="G413" s="44">
        <f>CONVERT(LEFT(WEATHER14[[#This Row],[TEMP °F]],FIND("F",WEATHER14[[#This Row],[TEMP °F]])-3),"F","C")</f>
        <v>5</v>
      </c>
      <c r="H413">
        <f>WEEKDAY(WEATHER14[[#This Row],[Date]])</f>
        <v>1</v>
      </c>
      <c r="I413" t="str">
        <f>IF(ISNUMBER(MATCH(WEATHER14[[#This Row],[Date]],$M$6:$M$9,0)),"HOLIDAY","")</f>
        <v/>
      </c>
    </row>
    <row r="414" spans="4:9" x14ac:dyDescent="0.25">
      <c r="D414" s="32">
        <v>45277</v>
      </c>
      <c r="E414" s="43">
        <v>0.5</v>
      </c>
      <c r="F414" t="s">
        <v>200</v>
      </c>
      <c r="G414" s="44">
        <f>CONVERT(LEFT(WEATHER14[[#This Row],[TEMP °F]],FIND("F",WEATHER14[[#This Row],[TEMP °F]])-3),"F","C")</f>
        <v>6.1111111111111107</v>
      </c>
      <c r="H414">
        <f>WEEKDAY(WEATHER14[[#This Row],[Date]])</f>
        <v>1</v>
      </c>
      <c r="I414" t="str">
        <f>IF(ISNUMBER(MATCH(WEATHER14[[#This Row],[Date]],$M$6:$M$9,0)),"HOLIDAY","")</f>
        <v/>
      </c>
    </row>
    <row r="415" spans="4:9" x14ac:dyDescent="0.25">
      <c r="D415" s="32">
        <v>45277</v>
      </c>
      <c r="E415" s="43">
        <v>0.54166666666666663</v>
      </c>
      <c r="F415" t="s">
        <v>200</v>
      </c>
      <c r="G415" s="44">
        <f>CONVERT(LEFT(WEATHER14[[#This Row],[TEMP °F]],FIND("F",WEATHER14[[#This Row],[TEMP °F]])-3),"F","C")</f>
        <v>6.1111111111111107</v>
      </c>
      <c r="H415">
        <f>WEEKDAY(WEATHER14[[#This Row],[Date]])</f>
        <v>1</v>
      </c>
      <c r="I415" t="str">
        <f>IF(ISNUMBER(MATCH(WEATHER14[[#This Row],[Date]],$M$6:$M$9,0)),"HOLIDAY","")</f>
        <v/>
      </c>
    </row>
    <row r="416" spans="4:9" x14ac:dyDescent="0.25">
      <c r="D416" s="32">
        <v>45277</v>
      </c>
      <c r="E416" s="43">
        <v>0.58333333333333337</v>
      </c>
      <c r="F416" t="s">
        <v>200</v>
      </c>
      <c r="G416" s="44">
        <f>CONVERT(LEFT(WEATHER14[[#This Row],[TEMP °F]],FIND("F",WEATHER14[[#This Row],[TEMP °F]])-3),"F","C")</f>
        <v>6.1111111111111107</v>
      </c>
      <c r="H416">
        <f>WEEKDAY(WEATHER14[[#This Row],[Date]])</f>
        <v>1</v>
      </c>
      <c r="I416" t="str">
        <f>IF(ISNUMBER(MATCH(WEATHER14[[#This Row],[Date]],$M$6:$M$9,0)),"HOLIDAY","")</f>
        <v/>
      </c>
    </row>
    <row r="417" spans="4:9" x14ac:dyDescent="0.25">
      <c r="D417" s="32">
        <v>45277</v>
      </c>
      <c r="E417" s="43">
        <v>0.625</v>
      </c>
      <c r="F417" t="s">
        <v>200</v>
      </c>
      <c r="G417" s="44">
        <f>CONVERT(LEFT(WEATHER14[[#This Row],[TEMP °F]],FIND("F",WEATHER14[[#This Row],[TEMP °F]])-3),"F","C")</f>
        <v>6.1111111111111107</v>
      </c>
      <c r="H417">
        <f>WEEKDAY(WEATHER14[[#This Row],[Date]])</f>
        <v>1</v>
      </c>
      <c r="I417" t="str">
        <f>IF(ISNUMBER(MATCH(WEATHER14[[#This Row],[Date]],$M$6:$M$9,0)),"HOLIDAY","")</f>
        <v/>
      </c>
    </row>
    <row r="418" spans="4:9" x14ac:dyDescent="0.25">
      <c r="D418" s="32">
        <v>45277</v>
      </c>
      <c r="E418" s="43">
        <v>0.66666666666666663</v>
      </c>
      <c r="F418" t="s">
        <v>200</v>
      </c>
      <c r="G418" s="44">
        <f>CONVERT(LEFT(WEATHER14[[#This Row],[TEMP °F]],FIND("F",WEATHER14[[#This Row],[TEMP °F]])-3),"F","C")</f>
        <v>6.1111111111111107</v>
      </c>
      <c r="H418">
        <f>WEEKDAY(WEATHER14[[#This Row],[Date]])</f>
        <v>1</v>
      </c>
      <c r="I418" t="str">
        <f>IF(ISNUMBER(MATCH(WEATHER14[[#This Row],[Date]],$M$6:$M$9,0)),"HOLIDAY","")</f>
        <v/>
      </c>
    </row>
    <row r="419" spans="4:9" x14ac:dyDescent="0.25">
      <c r="D419" s="32">
        <v>45277</v>
      </c>
      <c r="E419" s="43">
        <v>0.70833333333333337</v>
      </c>
      <c r="F419" t="s">
        <v>200</v>
      </c>
      <c r="G419" s="44">
        <f>CONVERT(LEFT(WEATHER14[[#This Row],[TEMP °F]],FIND("F",WEATHER14[[#This Row],[TEMP °F]])-3),"F","C")</f>
        <v>6.1111111111111107</v>
      </c>
      <c r="H419">
        <f>WEEKDAY(WEATHER14[[#This Row],[Date]])</f>
        <v>1</v>
      </c>
      <c r="I419" t="str">
        <f>IF(ISNUMBER(MATCH(WEATHER14[[#This Row],[Date]],$M$6:$M$9,0)),"HOLIDAY","")</f>
        <v/>
      </c>
    </row>
    <row r="420" spans="4:9" x14ac:dyDescent="0.25">
      <c r="D420" s="32">
        <v>45277</v>
      </c>
      <c r="E420" s="43">
        <v>0.75</v>
      </c>
      <c r="F420" t="s">
        <v>200</v>
      </c>
      <c r="G420" s="44">
        <f>CONVERT(LEFT(WEATHER14[[#This Row],[TEMP °F]],FIND("F",WEATHER14[[#This Row],[TEMP °F]])-3),"F","C")</f>
        <v>6.1111111111111107</v>
      </c>
      <c r="H420">
        <f>WEEKDAY(WEATHER14[[#This Row],[Date]])</f>
        <v>1</v>
      </c>
      <c r="I420" t="str">
        <f>IF(ISNUMBER(MATCH(WEATHER14[[#This Row],[Date]],$M$6:$M$9,0)),"HOLIDAY","")</f>
        <v/>
      </c>
    </row>
    <row r="421" spans="4:9" x14ac:dyDescent="0.25">
      <c r="D421" s="32">
        <v>45277</v>
      </c>
      <c r="E421" s="43">
        <v>0.79166666666666663</v>
      </c>
      <c r="F421" t="s">
        <v>200</v>
      </c>
      <c r="G421" s="44">
        <f>CONVERT(LEFT(WEATHER14[[#This Row],[TEMP °F]],FIND("F",WEATHER14[[#This Row],[TEMP °F]])-3),"F","C")</f>
        <v>6.1111111111111107</v>
      </c>
      <c r="H421">
        <f>WEEKDAY(WEATHER14[[#This Row],[Date]])</f>
        <v>1</v>
      </c>
      <c r="I421" t="str">
        <f>IF(ISNUMBER(MATCH(WEATHER14[[#This Row],[Date]],$M$6:$M$9,0)),"HOLIDAY","")</f>
        <v/>
      </c>
    </row>
    <row r="422" spans="4:9" x14ac:dyDescent="0.25">
      <c r="D422" s="32">
        <v>45277</v>
      </c>
      <c r="E422" s="43">
        <v>0.83333333333333337</v>
      </c>
      <c r="F422" t="s">
        <v>199</v>
      </c>
      <c r="G422" s="44">
        <f>CONVERT(LEFT(WEATHER14[[#This Row],[TEMP °F]],FIND("F",WEATHER14[[#This Row],[TEMP °F]])-3),"F","C")</f>
        <v>7.2222222222222223</v>
      </c>
      <c r="H422">
        <f>WEEKDAY(WEATHER14[[#This Row],[Date]])</f>
        <v>1</v>
      </c>
      <c r="I422" t="str">
        <f>IF(ISNUMBER(MATCH(WEATHER14[[#This Row],[Date]],$M$6:$M$9,0)),"HOLIDAY","")</f>
        <v/>
      </c>
    </row>
    <row r="423" spans="4:9" x14ac:dyDescent="0.25">
      <c r="D423" s="32">
        <v>45277</v>
      </c>
      <c r="E423" s="43">
        <v>0.875</v>
      </c>
      <c r="F423" t="s">
        <v>199</v>
      </c>
      <c r="G423" s="44">
        <f>CONVERT(LEFT(WEATHER14[[#This Row],[TEMP °F]],FIND("F",WEATHER14[[#This Row],[TEMP °F]])-3),"F","C")</f>
        <v>7.2222222222222223</v>
      </c>
      <c r="H423">
        <f>WEEKDAY(WEATHER14[[#This Row],[Date]])</f>
        <v>1</v>
      </c>
      <c r="I423" t="str">
        <f>IF(ISNUMBER(MATCH(WEATHER14[[#This Row],[Date]],$M$6:$M$9,0)),"HOLIDAY","")</f>
        <v/>
      </c>
    </row>
    <row r="424" spans="4:9" x14ac:dyDescent="0.25">
      <c r="D424" s="32">
        <v>45277</v>
      </c>
      <c r="E424" s="43">
        <v>0.91666666666666663</v>
      </c>
      <c r="F424" t="s">
        <v>199</v>
      </c>
      <c r="G424" s="44">
        <f>CONVERT(LEFT(WEATHER14[[#This Row],[TEMP °F]],FIND("F",WEATHER14[[#This Row],[TEMP °F]])-3),"F","C")</f>
        <v>7.2222222222222223</v>
      </c>
      <c r="H424">
        <f>WEEKDAY(WEATHER14[[#This Row],[Date]])</f>
        <v>1</v>
      </c>
      <c r="I424" t="str">
        <f>IF(ISNUMBER(MATCH(WEATHER14[[#This Row],[Date]],$M$6:$M$9,0)),"HOLIDAY","")</f>
        <v/>
      </c>
    </row>
    <row r="425" spans="4:9" x14ac:dyDescent="0.25">
      <c r="D425" s="32">
        <v>45277</v>
      </c>
      <c r="E425" s="43">
        <v>0.95833333333333337</v>
      </c>
      <c r="F425" t="s">
        <v>199</v>
      </c>
      <c r="G425" s="44">
        <f>CONVERT(LEFT(WEATHER14[[#This Row],[TEMP °F]],FIND("F",WEATHER14[[#This Row],[TEMP °F]])-3),"F","C")</f>
        <v>7.2222222222222223</v>
      </c>
      <c r="H425">
        <f>WEEKDAY(WEATHER14[[#This Row],[Date]])</f>
        <v>1</v>
      </c>
      <c r="I425" t="str">
        <f>IF(ISNUMBER(MATCH(WEATHER14[[#This Row],[Date]],$M$6:$M$9,0)),"HOLIDAY","")</f>
        <v/>
      </c>
    </row>
    <row r="426" spans="4:9" x14ac:dyDescent="0.25">
      <c r="D426" s="32">
        <v>45278</v>
      </c>
      <c r="E426" s="43">
        <v>0</v>
      </c>
      <c r="F426" t="s">
        <v>200</v>
      </c>
      <c r="G426" s="44">
        <f>CONVERT(LEFT(WEATHER14[[#This Row],[TEMP °F]],FIND("F",WEATHER14[[#This Row],[TEMP °F]])-3),"F","C")</f>
        <v>6.1111111111111107</v>
      </c>
      <c r="H426">
        <f>WEEKDAY(WEATHER14[[#This Row],[Date]])</f>
        <v>2</v>
      </c>
      <c r="I426" t="str">
        <f>IF(ISNUMBER(MATCH(WEATHER14[[#This Row],[Date]],$M$6:$M$9,0)),"HOLIDAY","")</f>
        <v/>
      </c>
    </row>
    <row r="427" spans="4:9" x14ac:dyDescent="0.25">
      <c r="D427" s="32">
        <v>45278</v>
      </c>
      <c r="E427" s="43">
        <v>4.1666666666666664E-2</v>
      </c>
      <c r="F427" t="s">
        <v>200</v>
      </c>
      <c r="G427" s="44">
        <f>CONVERT(LEFT(WEATHER14[[#This Row],[TEMP °F]],FIND("F",WEATHER14[[#This Row],[TEMP °F]])-3),"F","C")</f>
        <v>6.1111111111111107</v>
      </c>
      <c r="H427">
        <f>WEEKDAY(WEATHER14[[#This Row],[Date]])</f>
        <v>2</v>
      </c>
      <c r="I427" t="str">
        <f>IF(ISNUMBER(MATCH(WEATHER14[[#This Row],[Date]],$M$6:$M$9,0)),"HOLIDAY","")</f>
        <v/>
      </c>
    </row>
    <row r="428" spans="4:9" x14ac:dyDescent="0.25">
      <c r="D428" s="32">
        <v>45278</v>
      </c>
      <c r="E428" s="43">
        <v>8.3333333333333329E-2</v>
      </c>
      <c r="F428" t="s">
        <v>200</v>
      </c>
      <c r="G428" s="44">
        <f>CONVERT(LEFT(WEATHER14[[#This Row],[TEMP °F]],FIND("F",WEATHER14[[#This Row],[TEMP °F]])-3),"F","C")</f>
        <v>6.1111111111111107</v>
      </c>
      <c r="H428">
        <f>WEEKDAY(WEATHER14[[#This Row],[Date]])</f>
        <v>2</v>
      </c>
      <c r="I428" t="str">
        <f>IF(ISNUMBER(MATCH(WEATHER14[[#This Row],[Date]],$M$6:$M$9,0)),"HOLIDAY","")</f>
        <v/>
      </c>
    </row>
    <row r="429" spans="4:9" x14ac:dyDescent="0.25">
      <c r="D429" s="32">
        <v>45278</v>
      </c>
      <c r="E429" s="43">
        <v>0.125</v>
      </c>
      <c r="F429" t="s">
        <v>200</v>
      </c>
      <c r="G429" s="44">
        <f>CONVERT(LEFT(WEATHER14[[#This Row],[TEMP °F]],FIND("F",WEATHER14[[#This Row],[TEMP °F]])-3),"F","C")</f>
        <v>6.1111111111111107</v>
      </c>
      <c r="H429">
        <f>WEEKDAY(WEATHER14[[#This Row],[Date]])</f>
        <v>2</v>
      </c>
      <c r="I429" t="str">
        <f>IF(ISNUMBER(MATCH(WEATHER14[[#This Row],[Date]],$M$6:$M$9,0)),"HOLIDAY","")</f>
        <v/>
      </c>
    </row>
    <row r="430" spans="4:9" x14ac:dyDescent="0.25">
      <c r="D430" s="32">
        <v>45278</v>
      </c>
      <c r="E430" s="43">
        <v>0.16666666666666666</v>
      </c>
      <c r="F430" t="s">
        <v>200</v>
      </c>
      <c r="G430" s="44">
        <f>CONVERT(LEFT(WEATHER14[[#This Row],[TEMP °F]],FIND("F",WEATHER14[[#This Row],[TEMP °F]])-3),"F","C")</f>
        <v>6.1111111111111107</v>
      </c>
      <c r="H430">
        <f>WEEKDAY(WEATHER14[[#This Row],[Date]])</f>
        <v>2</v>
      </c>
      <c r="I430" t="str">
        <f>IF(ISNUMBER(MATCH(WEATHER14[[#This Row],[Date]],$M$6:$M$9,0)),"HOLIDAY","")</f>
        <v/>
      </c>
    </row>
    <row r="431" spans="4:9" x14ac:dyDescent="0.25">
      <c r="D431" s="32">
        <v>45278</v>
      </c>
      <c r="E431" s="43">
        <v>0.20833333333333334</v>
      </c>
      <c r="F431" t="s">
        <v>200</v>
      </c>
      <c r="G431" s="44">
        <f>CONVERT(LEFT(WEATHER14[[#This Row],[TEMP °F]],FIND("F",WEATHER14[[#This Row],[TEMP °F]])-3),"F","C")</f>
        <v>6.1111111111111107</v>
      </c>
      <c r="H431">
        <f>WEEKDAY(WEATHER14[[#This Row],[Date]])</f>
        <v>2</v>
      </c>
      <c r="I431" t="str">
        <f>IF(ISNUMBER(MATCH(WEATHER14[[#This Row],[Date]],$M$6:$M$9,0)),"HOLIDAY","")</f>
        <v/>
      </c>
    </row>
    <row r="432" spans="4:9" x14ac:dyDescent="0.25">
      <c r="D432" s="32">
        <v>45278</v>
      </c>
      <c r="E432" s="43">
        <v>0.25</v>
      </c>
      <c r="F432" t="s">
        <v>200</v>
      </c>
      <c r="G432" s="44">
        <f>CONVERT(LEFT(WEATHER14[[#This Row],[TEMP °F]],FIND("F",WEATHER14[[#This Row],[TEMP °F]])-3),"F","C")</f>
        <v>6.1111111111111107</v>
      </c>
      <c r="H432">
        <f>WEEKDAY(WEATHER14[[#This Row],[Date]])</f>
        <v>2</v>
      </c>
      <c r="I432" t="str">
        <f>IF(ISNUMBER(MATCH(WEATHER14[[#This Row],[Date]],$M$6:$M$9,0)),"HOLIDAY","")</f>
        <v/>
      </c>
    </row>
    <row r="433" spans="4:9" x14ac:dyDescent="0.25">
      <c r="D433" s="32">
        <v>45278</v>
      </c>
      <c r="E433" s="43">
        <v>0.29166666666666669</v>
      </c>
      <c r="F433" t="s">
        <v>200</v>
      </c>
      <c r="G433" s="44">
        <f>CONVERT(LEFT(WEATHER14[[#This Row],[TEMP °F]],FIND("F",WEATHER14[[#This Row],[TEMP °F]])-3),"F","C")</f>
        <v>6.1111111111111107</v>
      </c>
      <c r="H433">
        <f>WEEKDAY(WEATHER14[[#This Row],[Date]])</f>
        <v>2</v>
      </c>
      <c r="I433" t="str">
        <f>IF(ISNUMBER(MATCH(WEATHER14[[#This Row],[Date]],$M$6:$M$9,0)),"HOLIDAY","")</f>
        <v/>
      </c>
    </row>
    <row r="434" spans="4:9" x14ac:dyDescent="0.25">
      <c r="D434" s="32">
        <v>45278</v>
      </c>
      <c r="E434" s="43">
        <v>0.33333333333333331</v>
      </c>
      <c r="F434" t="s">
        <v>201</v>
      </c>
      <c r="G434" s="44">
        <f>CONVERT(LEFT(WEATHER14[[#This Row],[TEMP °F]],FIND("F",WEATHER14[[#This Row],[TEMP °F]])-3),"F","C")</f>
        <v>5</v>
      </c>
      <c r="H434">
        <f>WEEKDAY(WEATHER14[[#This Row],[Date]])</f>
        <v>2</v>
      </c>
      <c r="I434" t="str">
        <f>IF(ISNUMBER(MATCH(WEATHER14[[#This Row],[Date]],$M$6:$M$9,0)),"HOLIDAY","")</f>
        <v/>
      </c>
    </row>
    <row r="435" spans="4:9" x14ac:dyDescent="0.25">
      <c r="D435" s="32">
        <v>45278</v>
      </c>
      <c r="E435" s="43">
        <v>0.375</v>
      </c>
      <c r="F435" t="s">
        <v>201</v>
      </c>
      <c r="G435" s="44">
        <f>CONVERT(LEFT(WEATHER14[[#This Row],[TEMP °F]],FIND("F",WEATHER14[[#This Row],[TEMP °F]])-3),"F","C")</f>
        <v>5</v>
      </c>
      <c r="H435">
        <f>WEEKDAY(WEATHER14[[#This Row],[Date]])</f>
        <v>2</v>
      </c>
      <c r="I435" t="str">
        <f>IF(ISNUMBER(MATCH(WEATHER14[[#This Row],[Date]],$M$6:$M$9,0)),"HOLIDAY","")</f>
        <v/>
      </c>
    </row>
    <row r="436" spans="4:9" x14ac:dyDescent="0.25">
      <c r="D436" s="32">
        <v>45278</v>
      </c>
      <c r="E436" s="43">
        <v>0.41666666666666669</v>
      </c>
      <c r="F436" t="s">
        <v>201</v>
      </c>
      <c r="G436" s="44">
        <f>CONVERT(LEFT(WEATHER14[[#This Row],[TEMP °F]],FIND("F",WEATHER14[[#This Row],[TEMP °F]])-3),"F","C")</f>
        <v>5</v>
      </c>
      <c r="H436">
        <f>WEEKDAY(WEATHER14[[#This Row],[Date]])</f>
        <v>2</v>
      </c>
      <c r="I436" t="str">
        <f>IF(ISNUMBER(MATCH(WEATHER14[[#This Row],[Date]],$M$6:$M$9,0)),"HOLIDAY","")</f>
        <v/>
      </c>
    </row>
    <row r="437" spans="4:9" x14ac:dyDescent="0.25">
      <c r="D437" s="32">
        <v>45278</v>
      </c>
      <c r="E437" s="43">
        <v>0.45833333333333331</v>
      </c>
      <c r="F437" t="s">
        <v>201</v>
      </c>
      <c r="G437" s="44">
        <f>CONVERT(LEFT(WEATHER14[[#This Row],[TEMP °F]],FIND("F",WEATHER14[[#This Row],[TEMP °F]])-3),"F","C")</f>
        <v>5</v>
      </c>
      <c r="H437">
        <f>WEEKDAY(WEATHER14[[#This Row],[Date]])</f>
        <v>2</v>
      </c>
      <c r="I437" t="str">
        <f>IF(ISNUMBER(MATCH(WEATHER14[[#This Row],[Date]],$M$6:$M$9,0)),"HOLIDAY","")</f>
        <v/>
      </c>
    </row>
    <row r="438" spans="4:9" x14ac:dyDescent="0.25">
      <c r="D438" s="32">
        <v>45278</v>
      </c>
      <c r="E438" s="43">
        <v>0.5</v>
      </c>
      <c r="F438" t="s">
        <v>201</v>
      </c>
      <c r="G438" s="44">
        <f>CONVERT(LEFT(WEATHER14[[#This Row],[TEMP °F]],FIND("F",WEATHER14[[#This Row],[TEMP °F]])-3),"F","C")</f>
        <v>5</v>
      </c>
      <c r="H438">
        <f>WEEKDAY(WEATHER14[[#This Row],[Date]])</f>
        <v>2</v>
      </c>
      <c r="I438" t="str">
        <f>IF(ISNUMBER(MATCH(WEATHER14[[#This Row],[Date]],$M$6:$M$9,0)),"HOLIDAY","")</f>
        <v/>
      </c>
    </row>
    <row r="439" spans="4:9" x14ac:dyDescent="0.25">
      <c r="D439" s="32">
        <v>45278</v>
      </c>
      <c r="E439" s="43">
        <v>0.54166666666666663</v>
      </c>
      <c r="F439" t="s">
        <v>201</v>
      </c>
      <c r="G439" s="44">
        <f>CONVERT(LEFT(WEATHER14[[#This Row],[TEMP °F]],FIND("F",WEATHER14[[#This Row],[TEMP °F]])-3),"F","C")</f>
        <v>5</v>
      </c>
      <c r="H439">
        <f>WEEKDAY(WEATHER14[[#This Row],[Date]])</f>
        <v>2</v>
      </c>
      <c r="I439" t="str">
        <f>IF(ISNUMBER(MATCH(WEATHER14[[#This Row],[Date]],$M$6:$M$9,0)),"HOLIDAY","")</f>
        <v/>
      </c>
    </row>
    <row r="440" spans="4:9" x14ac:dyDescent="0.25">
      <c r="D440" s="32">
        <v>45278</v>
      </c>
      <c r="E440" s="43">
        <v>0.58333333333333337</v>
      </c>
      <c r="F440" t="s">
        <v>201</v>
      </c>
      <c r="G440" s="44">
        <f>CONVERT(LEFT(WEATHER14[[#This Row],[TEMP °F]],FIND("F",WEATHER14[[#This Row],[TEMP °F]])-3),"F","C")</f>
        <v>5</v>
      </c>
      <c r="H440">
        <f>WEEKDAY(WEATHER14[[#This Row],[Date]])</f>
        <v>2</v>
      </c>
      <c r="I440" t="str">
        <f>IF(ISNUMBER(MATCH(WEATHER14[[#This Row],[Date]],$M$6:$M$9,0)),"HOLIDAY","")</f>
        <v/>
      </c>
    </row>
    <row r="441" spans="4:9" x14ac:dyDescent="0.25">
      <c r="D441" s="32">
        <v>45278</v>
      </c>
      <c r="E441" s="43">
        <v>0.625</v>
      </c>
      <c r="F441" t="s">
        <v>201</v>
      </c>
      <c r="G441" s="44">
        <f>CONVERT(LEFT(WEATHER14[[#This Row],[TEMP °F]],FIND("F",WEATHER14[[#This Row],[TEMP °F]])-3),"F","C")</f>
        <v>5</v>
      </c>
      <c r="H441">
        <f>WEEKDAY(WEATHER14[[#This Row],[Date]])</f>
        <v>2</v>
      </c>
      <c r="I441" t="str">
        <f>IF(ISNUMBER(MATCH(WEATHER14[[#This Row],[Date]],$M$6:$M$9,0)),"HOLIDAY","")</f>
        <v/>
      </c>
    </row>
    <row r="442" spans="4:9" x14ac:dyDescent="0.25">
      <c r="D442" s="32">
        <v>45278</v>
      </c>
      <c r="E442" s="43">
        <v>0.66666666666666663</v>
      </c>
      <c r="F442" t="s">
        <v>201</v>
      </c>
      <c r="G442" s="44">
        <f>CONVERT(LEFT(WEATHER14[[#This Row],[TEMP °F]],FIND("F",WEATHER14[[#This Row],[TEMP °F]])-3),"F","C")</f>
        <v>5</v>
      </c>
      <c r="H442">
        <f>WEEKDAY(WEATHER14[[#This Row],[Date]])</f>
        <v>2</v>
      </c>
      <c r="I442" t="str">
        <f>IF(ISNUMBER(MATCH(WEATHER14[[#This Row],[Date]],$M$6:$M$9,0)),"HOLIDAY","")</f>
        <v/>
      </c>
    </row>
    <row r="443" spans="4:9" x14ac:dyDescent="0.25">
      <c r="D443" s="32">
        <v>45278</v>
      </c>
      <c r="E443" s="43">
        <v>0.70833333333333337</v>
      </c>
      <c r="F443" t="s">
        <v>209</v>
      </c>
      <c r="G443" s="44">
        <f>CONVERT(LEFT(WEATHER14[[#This Row],[TEMP °F]],FIND("F",WEATHER14[[#This Row],[TEMP °F]])-3),"F","C")</f>
        <v>3.8888888888888888</v>
      </c>
      <c r="H443">
        <f>WEEKDAY(WEATHER14[[#This Row],[Date]])</f>
        <v>2</v>
      </c>
      <c r="I443" t="str">
        <f>IF(ISNUMBER(MATCH(WEATHER14[[#This Row],[Date]],$M$6:$M$9,0)),"HOLIDAY","")</f>
        <v/>
      </c>
    </row>
    <row r="444" spans="4:9" x14ac:dyDescent="0.25">
      <c r="D444" s="32">
        <v>45278</v>
      </c>
      <c r="E444" s="43">
        <v>0.75</v>
      </c>
      <c r="F444" t="s">
        <v>209</v>
      </c>
      <c r="G444" s="44">
        <f>CONVERT(LEFT(WEATHER14[[#This Row],[TEMP °F]],FIND("F",WEATHER14[[#This Row],[TEMP °F]])-3),"F","C")</f>
        <v>3.8888888888888888</v>
      </c>
      <c r="H444">
        <f>WEEKDAY(WEATHER14[[#This Row],[Date]])</f>
        <v>2</v>
      </c>
      <c r="I444" t="str">
        <f>IF(ISNUMBER(MATCH(WEATHER14[[#This Row],[Date]],$M$6:$M$9,0)),"HOLIDAY","")</f>
        <v/>
      </c>
    </row>
    <row r="445" spans="4:9" x14ac:dyDescent="0.25">
      <c r="D445" s="32">
        <v>45278</v>
      </c>
      <c r="E445" s="43">
        <v>0.79166666666666663</v>
      </c>
      <c r="F445" t="s">
        <v>202</v>
      </c>
      <c r="G445" s="44">
        <f>CONVERT(LEFT(WEATHER14[[#This Row],[TEMP °F]],FIND("F",WEATHER14[[#This Row],[TEMP °F]])-3),"F","C")</f>
        <v>2.7777777777777777</v>
      </c>
      <c r="H445">
        <f>WEEKDAY(WEATHER14[[#This Row],[Date]])</f>
        <v>2</v>
      </c>
      <c r="I445" t="str">
        <f>IF(ISNUMBER(MATCH(WEATHER14[[#This Row],[Date]],$M$6:$M$9,0)),"HOLIDAY","")</f>
        <v/>
      </c>
    </row>
    <row r="446" spans="4:9" x14ac:dyDescent="0.25">
      <c r="D446" s="32">
        <v>45278</v>
      </c>
      <c r="E446" s="43">
        <v>0.83333333333333337</v>
      </c>
      <c r="F446" t="s">
        <v>204</v>
      </c>
      <c r="G446" s="44">
        <f>CONVERT(LEFT(WEATHER14[[#This Row],[TEMP °F]],FIND("F",WEATHER14[[#This Row],[TEMP °F]])-3),"F","C")</f>
        <v>1.1111111111111112</v>
      </c>
      <c r="H446">
        <f>WEEKDAY(WEATHER14[[#This Row],[Date]])</f>
        <v>2</v>
      </c>
      <c r="I446" t="str">
        <f>IF(ISNUMBER(MATCH(WEATHER14[[#This Row],[Date]],$M$6:$M$9,0)),"HOLIDAY","")</f>
        <v/>
      </c>
    </row>
    <row r="447" spans="4:9" x14ac:dyDescent="0.25">
      <c r="D447" s="32">
        <v>45278</v>
      </c>
      <c r="E447" s="43">
        <v>0.875</v>
      </c>
      <c r="F447" t="s">
        <v>205</v>
      </c>
      <c r="G447" s="44">
        <f>CONVERT(LEFT(WEATHER14[[#This Row],[TEMP °F]],FIND("F",WEATHER14[[#This Row],[TEMP °F]])-3),"F","C")</f>
        <v>0</v>
      </c>
      <c r="H447">
        <f>WEEKDAY(WEATHER14[[#This Row],[Date]])</f>
        <v>2</v>
      </c>
      <c r="I447" t="str">
        <f>IF(ISNUMBER(MATCH(WEATHER14[[#This Row],[Date]],$M$6:$M$9,0)),"HOLIDAY","")</f>
        <v/>
      </c>
    </row>
    <row r="448" spans="4:9" x14ac:dyDescent="0.25">
      <c r="D448" s="32">
        <v>45278</v>
      </c>
      <c r="E448" s="43">
        <v>0.91666666666666663</v>
      </c>
      <c r="F448" t="s">
        <v>206</v>
      </c>
      <c r="G448" s="44">
        <f>CONVERT(LEFT(WEATHER14[[#This Row],[TEMP °F]],FIND("F",WEATHER14[[#This Row],[TEMP °F]])-3),"F","C")</f>
        <v>-1.1111111111111112</v>
      </c>
      <c r="H448">
        <f>WEEKDAY(WEATHER14[[#This Row],[Date]])</f>
        <v>2</v>
      </c>
      <c r="I448" t="str">
        <f>IF(ISNUMBER(MATCH(WEATHER14[[#This Row],[Date]],$M$6:$M$9,0)),"HOLIDAY","")</f>
        <v/>
      </c>
    </row>
    <row r="449" spans="4:9" x14ac:dyDescent="0.25">
      <c r="D449" s="32">
        <v>45278</v>
      </c>
      <c r="E449" s="43">
        <v>0.95833333333333337</v>
      </c>
      <c r="F449" t="s">
        <v>206</v>
      </c>
      <c r="G449" s="44">
        <f>CONVERT(LEFT(WEATHER14[[#This Row],[TEMP °F]],FIND("F",WEATHER14[[#This Row],[TEMP °F]])-3),"F","C")</f>
        <v>-1.1111111111111112</v>
      </c>
      <c r="H449">
        <f>WEEKDAY(WEATHER14[[#This Row],[Date]])</f>
        <v>2</v>
      </c>
      <c r="I449" t="str">
        <f>IF(ISNUMBER(MATCH(WEATHER14[[#This Row],[Date]],$M$6:$M$9,0)),"HOLIDAY","")</f>
        <v/>
      </c>
    </row>
    <row r="450" spans="4:9" x14ac:dyDescent="0.25">
      <c r="D450" s="32">
        <v>45279</v>
      </c>
      <c r="E450" s="43">
        <v>0</v>
      </c>
      <c r="F450" t="s">
        <v>207</v>
      </c>
      <c r="G450" s="44">
        <f>CONVERT(LEFT(WEATHER14[[#This Row],[TEMP °F]],FIND("F",WEATHER14[[#This Row],[TEMP °F]])-3),"F","C")</f>
        <v>-2.2222222222222223</v>
      </c>
      <c r="H450">
        <f>WEEKDAY(WEATHER14[[#This Row],[Date]])</f>
        <v>3</v>
      </c>
      <c r="I450" t="str">
        <f>IF(ISNUMBER(MATCH(WEATHER14[[#This Row],[Date]],$M$6:$M$9,0)),"HOLIDAY","")</f>
        <v/>
      </c>
    </row>
    <row r="451" spans="4:9" x14ac:dyDescent="0.25">
      <c r="D451" s="32">
        <v>45279</v>
      </c>
      <c r="E451" s="43">
        <v>4.1666666666666664E-2</v>
      </c>
      <c r="F451" t="s">
        <v>208</v>
      </c>
      <c r="G451" s="44">
        <f>CONVERT(LEFT(WEATHER14[[#This Row],[TEMP °F]],FIND("F",WEATHER14[[#This Row],[TEMP °F]])-3),"F","C")</f>
        <v>-2.7777777777777777</v>
      </c>
      <c r="H451">
        <f>WEEKDAY(WEATHER14[[#This Row],[Date]])</f>
        <v>3</v>
      </c>
      <c r="I451" t="str">
        <f>IF(ISNUMBER(MATCH(WEATHER14[[#This Row],[Date]],$M$6:$M$9,0)),"HOLIDAY","")</f>
        <v/>
      </c>
    </row>
    <row r="452" spans="4:9" x14ac:dyDescent="0.25">
      <c r="D452" s="32">
        <v>45279</v>
      </c>
      <c r="E452" s="43">
        <v>8.3333333333333329E-2</v>
      </c>
      <c r="F452" t="s">
        <v>208</v>
      </c>
      <c r="G452" s="44">
        <f>CONVERT(LEFT(WEATHER14[[#This Row],[TEMP °F]],FIND("F",WEATHER14[[#This Row],[TEMP °F]])-3),"F","C")</f>
        <v>-2.7777777777777777</v>
      </c>
      <c r="H452">
        <f>WEEKDAY(WEATHER14[[#This Row],[Date]])</f>
        <v>3</v>
      </c>
      <c r="I452" t="str">
        <f>IF(ISNUMBER(MATCH(WEATHER14[[#This Row],[Date]],$M$6:$M$9,0)),"HOLIDAY","")</f>
        <v/>
      </c>
    </row>
    <row r="453" spans="4:9" x14ac:dyDescent="0.25">
      <c r="D453" s="32">
        <v>45279</v>
      </c>
      <c r="E453" s="43">
        <v>0.125</v>
      </c>
      <c r="F453" t="s">
        <v>208</v>
      </c>
      <c r="G453" s="44">
        <f>CONVERT(LEFT(WEATHER14[[#This Row],[TEMP °F]],FIND("F",WEATHER14[[#This Row],[TEMP °F]])-3),"F","C")</f>
        <v>-2.7777777777777777</v>
      </c>
      <c r="H453">
        <f>WEEKDAY(WEATHER14[[#This Row],[Date]])</f>
        <v>3</v>
      </c>
      <c r="I453" t="str">
        <f>IF(ISNUMBER(MATCH(WEATHER14[[#This Row],[Date]],$M$6:$M$9,0)),"HOLIDAY","")</f>
        <v/>
      </c>
    </row>
    <row r="454" spans="4:9" x14ac:dyDescent="0.25">
      <c r="D454" s="32">
        <v>45279</v>
      </c>
      <c r="E454" s="43">
        <v>0.16666666666666666</v>
      </c>
      <c r="F454" t="s">
        <v>208</v>
      </c>
      <c r="G454" s="44">
        <f>CONVERT(LEFT(WEATHER14[[#This Row],[TEMP °F]],FIND("F",WEATHER14[[#This Row],[TEMP °F]])-3),"F","C")</f>
        <v>-2.7777777777777777</v>
      </c>
      <c r="H454">
        <f>WEEKDAY(WEATHER14[[#This Row],[Date]])</f>
        <v>3</v>
      </c>
      <c r="I454" t="str">
        <f>IF(ISNUMBER(MATCH(WEATHER14[[#This Row],[Date]],$M$6:$M$9,0)),"HOLIDAY","")</f>
        <v/>
      </c>
    </row>
    <row r="455" spans="4:9" x14ac:dyDescent="0.25">
      <c r="D455" s="32">
        <v>45279</v>
      </c>
      <c r="E455" s="43">
        <v>0.20833333333333334</v>
      </c>
      <c r="F455" t="s">
        <v>208</v>
      </c>
      <c r="G455" s="44">
        <f>CONVERT(LEFT(WEATHER14[[#This Row],[TEMP °F]],FIND("F",WEATHER14[[#This Row],[TEMP °F]])-3),"F","C")</f>
        <v>-2.7777777777777777</v>
      </c>
      <c r="H455">
        <f>WEEKDAY(WEATHER14[[#This Row],[Date]])</f>
        <v>3</v>
      </c>
      <c r="I455" t="str">
        <f>IF(ISNUMBER(MATCH(WEATHER14[[#This Row],[Date]],$M$6:$M$9,0)),"HOLIDAY","")</f>
        <v/>
      </c>
    </row>
    <row r="456" spans="4:9" x14ac:dyDescent="0.25">
      <c r="D456" s="32">
        <v>45279</v>
      </c>
      <c r="E456" s="43">
        <v>0.25</v>
      </c>
      <c r="F456" t="s">
        <v>215</v>
      </c>
      <c r="G456" s="44">
        <f>CONVERT(LEFT(WEATHER14[[#This Row],[TEMP °F]],FIND("F",WEATHER14[[#This Row],[TEMP °F]])-3),"F","C")</f>
        <v>-3.8888888888888888</v>
      </c>
      <c r="H456">
        <f>WEEKDAY(WEATHER14[[#This Row],[Date]])</f>
        <v>3</v>
      </c>
      <c r="I456" t="str">
        <f>IF(ISNUMBER(MATCH(WEATHER14[[#This Row],[Date]],$M$6:$M$9,0)),"HOLIDAY","")</f>
        <v/>
      </c>
    </row>
    <row r="457" spans="4:9" x14ac:dyDescent="0.25">
      <c r="D457" s="32">
        <v>45279</v>
      </c>
      <c r="E457" s="43">
        <v>0.29166666666666669</v>
      </c>
      <c r="F457" t="s">
        <v>215</v>
      </c>
      <c r="G457" s="44">
        <f>CONVERT(LEFT(WEATHER14[[#This Row],[TEMP °F]],FIND("F",WEATHER14[[#This Row],[TEMP °F]])-3),"F","C")</f>
        <v>-3.8888888888888888</v>
      </c>
      <c r="H457">
        <f>WEEKDAY(WEATHER14[[#This Row],[Date]])</f>
        <v>3</v>
      </c>
      <c r="I457" t="str">
        <f>IF(ISNUMBER(MATCH(WEATHER14[[#This Row],[Date]],$M$6:$M$9,0)),"HOLIDAY","")</f>
        <v/>
      </c>
    </row>
    <row r="458" spans="4:9" x14ac:dyDescent="0.25">
      <c r="D458" s="32">
        <v>45279</v>
      </c>
      <c r="E458" s="43">
        <v>0.33333333333333331</v>
      </c>
      <c r="F458" t="s">
        <v>215</v>
      </c>
      <c r="G458" s="44">
        <f>CONVERT(LEFT(WEATHER14[[#This Row],[TEMP °F]],FIND("F",WEATHER14[[#This Row],[TEMP °F]])-3),"F","C")</f>
        <v>-3.8888888888888888</v>
      </c>
      <c r="H458">
        <f>WEEKDAY(WEATHER14[[#This Row],[Date]])</f>
        <v>3</v>
      </c>
      <c r="I458" t="str">
        <f>IF(ISNUMBER(MATCH(WEATHER14[[#This Row],[Date]],$M$6:$M$9,0)),"HOLIDAY","")</f>
        <v/>
      </c>
    </row>
    <row r="459" spans="4:9" x14ac:dyDescent="0.25">
      <c r="D459" s="32">
        <v>45279</v>
      </c>
      <c r="E459" s="43">
        <v>0.375</v>
      </c>
      <c r="F459" t="s">
        <v>215</v>
      </c>
      <c r="G459" s="44">
        <f>CONVERT(LEFT(WEATHER14[[#This Row],[TEMP °F]],FIND("F",WEATHER14[[#This Row],[TEMP °F]])-3),"F","C")</f>
        <v>-3.8888888888888888</v>
      </c>
      <c r="H459">
        <f>WEEKDAY(WEATHER14[[#This Row],[Date]])</f>
        <v>3</v>
      </c>
      <c r="I459" t="str">
        <f>IF(ISNUMBER(MATCH(WEATHER14[[#This Row],[Date]],$M$6:$M$9,0)),"HOLIDAY","")</f>
        <v/>
      </c>
    </row>
    <row r="460" spans="4:9" x14ac:dyDescent="0.25">
      <c r="D460" s="32">
        <v>45279</v>
      </c>
      <c r="E460" s="43">
        <v>0.41666666666666669</v>
      </c>
      <c r="F460" t="s">
        <v>215</v>
      </c>
      <c r="G460" s="44">
        <f>CONVERT(LEFT(WEATHER14[[#This Row],[TEMP °F]],FIND("F",WEATHER14[[#This Row],[TEMP °F]])-3),"F","C")</f>
        <v>-3.8888888888888888</v>
      </c>
      <c r="H460">
        <f>WEEKDAY(WEATHER14[[#This Row],[Date]])</f>
        <v>3</v>
      </c>
      <c r="I460" t="str">
        <f>IF(ISNUMBER(MATCH(WEATHER14[[#This Row],[Date]],$M$6:$M$9,0)),"HOLIDAY","")</f>
        <v/>
      </c>
    </row>
    <row r="461" spans="4:9" x14ac:dyDescent="0.25">
      <c r="D461" s="32">
        <v>45279</v>
      </c>
      <c r="E461" s="43">
        <v>0.45833333333333331</v>
      </c>
      <c r="F461" t="s">
        <v>208</v>
      </c>
      <c r="G461" s="44">
        <f>CONVERT(LEFT(WEATHER14[[#This Row],[TEMP °F]],FIND("F",WEATHER14[[#This Row],[TEMP °F]])-3),"F","C")</f>
        <v>-2.7777777777777777</v>
      </c>
      <c r="H461">
        <f>WEEKDAY(WEATHER14[[#This Row],[Date]])</f>
        <v>3</v>
      </c>
      <c r="I461" t="str">
        <f>IF(ISNUMBER(MATCH(WEATHER14[[#This Row],[Date]],$M$6:$M$9,0)),"HOLIDAY","")</f>
        <v/>
      </c>
    </row>
    <row r="462" spans="4:9" x14ac:dyDescent="0.25">
      <c r="D462" s="32">
        <v>45279</v>
      </c>
      <c r="E462" s="43">
        <v>0.5</v>
      </c>
      <c r="F462" t="s">
        <v>215</v>
      </c>
      <c r="G462" s="44">
        <f>CONVERT(LEFT(WEATHER14[[#This Row],[TEMP °F]],FIND("F",WEATHER14[[#This Row],[TEMP °F]])-3),"F","C")</f>
        <v>-3.8888888888888888</v>
      </c>
      <c r="H462">
        <f>WEEKDAY(WEATHER14[[#This Row],[Date]])</f>
        <v>3</v>
      </c>
      <c r="I462" t="str">
        <f>IF(ISNUMBER(MATCH(WEATHER14[[#This Row],[Date]],$M$6:$M$9,0)),"HOLIDAY","")</f>
        <v/>
      </c>
    </row>
    <row r="463" spans="4:9" x14ac:dyDescent="0.25">
      <c r="D463" s="32">
        <v>45279</v>
      </c>
      <c r="E463" s="43">
        <v>0.54166666666666663</v>
      </c>
      <c r="F463" t="s">
        <v>207</v>
      </c>
      <c r="G463" s="44">
        <f>CONVERT(LEFT(WEATHER14[[#This Row],[TEMP °F]],FIND("F",WEATHER14[[#This Row],[TEMP °F]])-3),"F","C")</f>
        <v>-2.2222222222222223</v>
      </c>
      <c r="H463">
        <f>WEEKDAY(WEATHER14[[#This Row],[Date]])</f>
        <v>3</v>
      </c>
      <c r="I463" t="str">
        <f>IF(ISNUMBER(MATCH(WEATHER14[[#This Row],[Date]],$M$6:$M$9,0)),"HOLIDAY","")</f>
        <v/>
      </c>
    </row>
    <row r="464" spans="4:9" x14ac:dyDescent="0.25">
      <c r="D464" s="32">
        <v>45279</v>
      </c>
      <c r="E464" s="43">
        <v>0.58333333333333337</v>
      </c>
      <c r="F464" t="s">
        <v>206</v>
      </c>
      <c r="G464" s="44">
        <f>CONVERT(LEFT(WEATHER14[[#This Row],[TEMP °F]],FIND("F",WEATHER14[[#This Row],[TEMP °F]])-3),"F","C")</f>
        <v>-1.1111111111111112</v>
      </c>
      <c r="H464">
        <f>WEEKDAY(WEATHER14[[#This Row],[Date]])</f>
        <v>3</v>
      </c>
      <c r="I464" t="str">
        <f>IF(ISNUMBER(MATCH(WEATHER14[[#This Row],[Date]],$M$6:$M$9,0)),"HOLIDAY","")</f>
        <v/>
      </c>
    </row>
    <row r="465" spans="4:9" x14ac:dyDescent="0.25">
      <c r="D465" s="32">
        <v>45279</v>
      </c>
      <c r="E465" s="43">
        <v>0.625</v>
      </c>
      <c r="F465" t="s">
        <v>206</v>
      </c>
      <c r="G465" s="44">
        <f>CONVERT(LEFT(WEATHER14[[#This Row],[TEMP °F]],FIND("F",WEATHER14[[#This Row],[TEMP °F]])-3),"F","C")</f>
        <v>-1.1111111111111112</v>
      </c>
      <c r="H465">
        <f>WEEKDAY(WEATHER14[[#This Row],[Date]])</f>
        <v>3</v>
      </c>
      <c r="I465" t="str">
        <f>IF(ISNUMBER(MATCH(WEATHER14[[#This Row],[Date]],$M$6:$M$9,0)),"HOLIDAY","")</f>
        <v/>
      </c>
    </row>
    <row r="466" spans="4:9" x14ac:dyDescent="0.25">
      <c r="D466" s="32">
        <v>45279</v>
      </c>
      <c r="E466" s="43">
        <v>0.66666666666666663</v>
      </c>
      <c r="F466" t="s">
        <v>206</v>
      </c>
      <c r="G466" s="44">
        <f>CONVERT(LEFT(WEATHER14[[#This Row],[TEMP °F]],FIND("F",WEATHER14[[#This Row],[TEMP °F]])-3),"F","C")</f>
        <v>-1.1111111111111112</v>
      </c>
      <c r="H466">
        <f>WEEKDAY(WEATHER14[[#This Row],[Date]])</f>
        <v>3</v>
      </c>
      <c r="I466" t="str">
        <f>IF(ISNUMBER(MATCH(WEATHER14[[#This Row],[Date]],$M$6:$M$9,0)),"HOLIDAY","")</f>
        <v/>
      </c>
    </row>
    <row r="467" spans="4:9" x14ac:dyDescent="0.25">
      <c r="D467" s="32">
        <v>45279</v>
      </c>
      <c r="E467" s="43">
        <v>0.70833333333333337</v>
      </c>
      <c r="F467" t="s">
        <v>207</v>
      </c>
      <c r="G467" s="44">
        <f>CONVERT(LEFT(WEATHER14[[#This Row],[TEMP °F]],FIND("F",WEATHER14[[#This Row],[TEMP °F]])-3),"F","C")</f>
        <v>-2.2222222222222223</v>
      </c>
      <c r="H467">
        <f>WEEKDAY(WEATHER14[[#This Row],[Date]])</f>
        <v>3</v>
      </c>
      <c r="I467" t="str">
        <f>IF(ISNUMBER(MATCH(WEATHER14[[#This Row],[Date]],$M$6:$M$9,0)),"HOLIDAY","")</f>
        <v/>
      </c>
    </row>
    <row r="468" spans="4:9" x14ac:dyDescent="0.25">
      <c r="D468" s="32">
        <v>45279</v>
      </c>
      <c r="E468" s="43">
        <v>0.75</v>
      </c>
      <c r="F468" t="s">
        <v>208</v>
      </c>
      <c r="G468" s="44">
        <f>CONVERT(LEFT(WEATHER14[[#This Row],[TEMP °F]],FIND("F",WEATHER14[[#This Row],[TEMP °F]])-3),"F","C")</f>
        <v>-2.7777777777777777</v>
      </c>
      <c r="H468">
        <f>WEEKDAY(WEATHER14[[#This Row],[Date]])</f>
        <v>3</v>
      </c>
      <c r="I468" t="str">
        <f>IF(ISNUMBER(MATCH(WEATHER14[[#This Row],[Date]],$M$6:$M$9,0)),"HOLIDAY","")</f>
        <v/>
      </c>
    </row>
    <row r="469" spans="4:9" x14ac:dyDescent="0.25">
      <c r="D469" s="32">
        <v>45279</v>
      </c>
      <c r="E469" s="43">
        <v>0.79166666666666663</v>
      </c>
      <c r="F469" t="s">
        <v>215</v>
      </c>
      <c r="G469" s="44">
        <f>CONVERT(LEFT(WEATHER14[[#This Row],[TEMP °F]],FIND("F",WEATHER14[[#This Row],[TEMP °F]])-3),"F","C")</f>
        <v>-3.8888888888888888</v>
      </c>
      <c r="H469">
        <f>WEEKDAY(WEATHER14[[#This Row],[Date]])</f>
        <v>3</v>
      </c>
      <c r="I469" t="str">
        <f>IF(ISNUMBER(MATCH(WEATHER14[[#This Row],[Date]],$M$6:$M$9,0)),"HOLIDAY","")</f>
        <v/>
      </c>
    </row>
    <row r="470" spans="4:9" x14ac:dyDescent="0.25">
      <c r="D470" s="32">
        <v>45279</v>
      </c>
      <c r="E470" s="43">
        <v>0.83333333333333337</v>
      </c>
      <c r="F470" t="s">
        <v>208</v>
      </c>
      <c r="G470" s="44">
        <f>CONVERT(LEFT(WEATHER14[[#This Row],[TEMP °F]],FIND("F",WEATHER14[[#This Row],[TEMP °F]])-3),"F","C")</f>
        <v>-2.7777777777777777</v>
      </c>
      <c r="H470">
        <f>WEEKDAY(WEATHER14[[#This Row],[Date]])</f>
        <v>3</v>
      </c>
      <c r="I470" t="str">
        <f>IF(ISNUMBER(MATCH(WEATHER14[[#This Row],[Date]],$M$6:$M$9,0)),"HOLIDAY","")</f>
        <v/>
      </c>
    </row>
    <row r="471" spans="4:9" x14ac:dyDescent="0.25">
      <c r="D471" s="32">
        <v>45279</v>
      </c>
      <c r="E471" s="43">
        <v>0.875</v>
      </c>
      <c r="F471" t="s">
        <v>208</v>
      </c>
      <c r="G471" s="44">
        <f>CONVERT(LEFT(WEATHER14[[#This Row],[TEMP °F]],FIND("F",WEATHER14[[#This Row],[TEMP °F]])-3),"F","C")</f>
        <v>-2.7777777777777777</v>
      </c>
      <c r="H471">
        <f>WEEKDAY(WEATHER14[[#This Row],[Date]])</f>
        <v>3</v>
      </c>
      <c r="I471" t="str">
        <f>IF(ISNUMBER(MATCH(WEATHER14[[#This Row],[Date]],$M$6:$M$9,0)),"HOLIDAY","")</f>
        <v/>
      </c>
    </row>
    <row r="472" spans="4:9" x14ac:dyDescent="0.25">
      <c r="D472" s="32">
        <v>45279</v>
      </c>
      <c r="E472" s="43">
        <v>0.91666666666666663</v>
      </c>
      <c r="F472" t="s">
        <v>208</v>
      </c>
      <c r="G472" s="44">
        <f>CONVERT(LEFT(WEATHER14[[#This Row],[TEMP °F]],FIND("F",WEATHER14[[#This Row],[TEMP °F]])-3),"F","C")</f>
        <v>-2.7777777777777777</v>
      </c>
      <c r="H472">
        <f>WEEKDAY(WEATHER14[[#This Row],[Date]])</f>
        <v>3</v>
      </c>
      <c r="I472" t="str">
        <f>IF(ISNUMBER(MATCH(WEATHER14[[#This Row],[Date]],$M$6:$M$9,0)),"HOLIDAY","")</f>
        <v/>
      </c>
    </row>
    <row r="473" spans="4:9" x14ac:dyDescent="0.25">
      <c r="D473" s="32">
        <v>45279</v>
      </c>
      <c r="E473" s="43">
        <v>0.95833333333333337</v>
      </c>
      <c r="F473" t="s">
        <v>208</v>
      </c>
      <c r="G473" s="44">
        <f>CONVERT(LEFT(WEATHER14[[#This Row],[TEMP °F]],FIND("F",WEATHER14[[#This Row],[TEMP °F]])-3),"F","C")</f>
        <v>-2.7777777777777777</v>
      </c>
      <c r="H473">
        <f>WEEKDAY(WEATHER14[[#This Row],[Date]])</f>
        <v>3</v>
      </c>
      <c r="I473" t="str">
        <f>IF(ISNUMBER(MATCH(WEATHER14[[#This Row],[Date]],$M$6:$M$9,0)),"HOLIDAY","")</f>
        <v/>
      </c>
    </row>
    <row r="474" spans="4:9" x14ac:dyDescent="0.25">
      <c r="D474" s="32">
        <v>45280</v>
      </c>
      <c r="E474" s="43">
        <v>0</v>
      </c>
      <c r="F474" t="s">
        <v>208</v>
      </c>
      <c r="G474" s="44">
        <f>CONVERT(LEFT(WEATHER14[[#This Row],[TEMP °F]],FIND("F",WEATHER14[[#This Row],[TEMP °F]])-3),"F","C")</f>
        <v>-2.7777777777777777</v>
      </c>
      <c r="H474">
        <f>WEEKDAY(WEATHER14[[#This Row],[Date]])</f>
        <v>4</v>
      </c>
      <c r="I474" t="str">
        <f>IF(ISNUMBER(MATCH(WEATHER14[[#This Row],[Date]],$M$6:$M$9,0)),"HOLIDAY","")</f>
        <v/>
      </c>
    </row>
    <row r="475" spans="4:9" x14ac:dyDescent="0.25">
      <c r="D475" s="32">
        <v>45280</v>
      </c>
      <c r="E475" s="43">
        <v>4.1666666666666664E-2</v>
      </c>
      <c r="F475" t="s">
        <v>206</v>
      </c>
      <c r="G475" s="44">
        <f>CONVERT(LEFT(WEATHER14[[#This Row],[TEMP °F]],FIND("F",WEATHER14[[#This Row],[TEMP °F]])-3),"F","C")</f>
        <v>-1.1111111111111112</v>
      </c>
      <c r="H475">
        <f>WEEKDAY(WEATHER14[[#This Row],[Date]])</f>
        <v>4</v>
      </c>
      <c r="I475" t="str">
        <f>IF(ISNUMBER(MATCH(WEATHER14[[#This Row],[Date]],$M$6:$M$9,0)),"HOLIDAY","")</f>
        <v/>
      </c>
    </row>
    <row r="476" spans="4:9" x14ac:dyDescent="0.25">
      <c r="D476" s="32">
        <v>45280</v>
      </c>
      <c r="E476" s="43">
        <v>8.3333333333333329E-2</v>
      </c>
      <c r="F476" t="s">
        <v>206</v>
      </c>
      <c r="G476" s="44">
        <f>CONVERT(LEFT(WEATHER14[[#This Row],[TEMP °F]],FIND("F",WEATHER14[[#This Row],[TEMP °F]])-3),"F","C")</f>
        <v>-1.1111111111111112</v>
      </c>
      <c r="H476">
        <f>WEEKDAY(WEATHER14[[#This Row],[Date]])</f>
        <v>4</v>
      </c>
      <c r="I476" t="str">
        <f>IF(ISNUMBER(MATCH(WEATHER14[[#This Row],[Date]],$M$6:$M$9,0)),"HOLIDAY","")</f>
        <v/>
      </c>
    </row>
    <row r="477" spans="4:9" x14ac:dyDescent="0.25">
      <c r="D477" s="32">
        <v>45280</v>
      </c>
      <c r="E477" s="43">
        <v>0.125</v>
      </c>
      <c r="F477" t="s">
        <v>206</v>
      </c>
      <c r="G477" s="44">
        <f>CONVERT(LEFT(WEATHER14[[#This Row],[TEMP °F]],FIND("F",WEATHER14[[#This Row],[TEMP °F]])-3),"F","C")</f>
        <v>-1.1111111111111112</v>
      </c>
      <c r="H477">
        <f>WEEKDAY(WEATHER14[[#This Row],[Date]])</f>
        <v>4</v>
      </c>
      <c r="I477" t="str">
        <f>IF(ISNUMBER(MATCH(WEATHER14[[#This Row],[Date]],$M$6:$M$9,0)),"HOLIDAY","")</f>
        <v/>
      </c>
    </row>
    <row r="478" spans="4:9" x14ac:dyDescent="0.25">
      <c r="D478" s="32">
        <v>45280</v>
      </c>
      <c r="E478" s="43">
        <v>0.16666666666666666</v>
      </c>
      <c r="F478" t="s">
        <v>205</v>
      </c>
      <c r="G478" s="44">
        <f>CONVERT(LEFT(WEATHER14[[#This Row],[TEMP °F]],FIND("F",WEATHER14[[#This Row],[TEMP °F]])-3),"F","C")</f>
        <v>0</v>
      </c>
      <c r="H478">
        <f>WEEKDAY(WEATHER14[[#This Row],[Date]])</f>
        <v>4</v>
      </c>
      <c r="I478" t="str">
        <f>IF(ISNUMBER(MATCH(WEATHER14[[#This Row],[Date]],$M$6:$M$9,0)),"HOLIDAY","")</f>
        <v/>
      </c>
    </row>
    <row r="479" spans="4:9" x14ac:dyDescent="0.25">
      <c r="D479" s="32">
        <v>45280</v>
      </c>
      <c r="E479" s="43">
        <v>0.20833333333333334</v>
      </c>
      <c r="F479" t="s">
        <v>204</v>
      </c>
      <c r="G479" s="44">
        <f>CONVERT(LEFT(WEATHER14[[#This Row],[TEMP °F]],FIND("F",WEATHER14[[#This Row],[TEMP °F]])-3),"F","C")</f>
        <v>1.1111111111111112</v>
      </c>
      <c r="H479">
        <f>WEEKDAY(WEATHER14[[#This Row],[Date]])</f>
        <v>4</v>
      </c>
      <c r="I479" t="str">
        <f>IF(ISNUMBER(MATCH(WEATHER14[[#This Row],[Date]],$M$6:$M$9,0)),"HOLIDAY","")</f>
        <v/>
      </c>
    </row>
    <row r="480" spans="4:9" x14ac:dyDescent="0.25">
      <c r="D480" s="32">
        <v>45280</v>
      </c>
      <c r="E480" s="43">
        <v>0.25</v>
      </c>
      <c r="F480" t="s">
        <v>204</v>
      </c>
      <c r="G480" s="44">
        <f>CONVERT(LEFT(WEATHER14[[#This Row],[TEMP °F]],FIND("F",WEATHER14[[#This Row],[TEMP °F]])-3),"F","C")</f>
        <v>1.1111111111111112</v>
      </c>
      <c r="H480">
        <f>WEEKDAY(WEATHER14[[#This Row],[Date]])</f>
        <v>4</v>
      </c>
      <c r="I480" t="str">
        <f>IF(ISNUMBER(MATCH(WEATHER14[[#This Row],[Date]],$M$6:$M$9,0)),"HOLIDAY","")</f>
        <v/>
      </c>
    </row>
    <row r="481" spans="4:9" x14ac:dyDescent="0.25">
      <c r="D481" s="32">
        <v>45280</v>
      </c>
      <c r="E481" s="43">
        <v>0.29166666666666669</v>
      </c>
      <c r="F481" t="s">
        <v>204</v>
      </c>
      <c r="G481" s="44">
        <f>CONVERT(LEFT(WEATHER14[[#This Row],[TEMP °F]],FIND("F",WEATHER14[[#This Row],[TEMP °F]])-3),"F","C")</f>
        <v>1.1111111111111112</v>
      </c>
      <c r="H481">
        <f>WEEKDAY(WEATHER14[[#This Row],[Date]])</f>
        <v>4</v>
      </c>
      <c r="I481" t="str">
        <f>IF(ISNUMBER(MATCH(WEATHER14[[#This Row],[Date]],$M$6:$M$9,0)),"HOLIDAY","")</f>
        <v/>
      </c>
    </row>
    <row r="482" spans="4:9" x14ac:dyDescent="0.25">
      <c r="D482" s="32">
        <v>45280</v>
      </c>
      <c r="E482" s="43">
        <v>0.33333333333333331</v>
      </c>
      <c r="F482" t="s">
        <v>204</v>
      </c>
      <c r="G482" s="44">
        <f>CONVERT(LEFT(WEATHER14[[#This Row],[TEMP °F]],FIND("F",WEATHER14[[#This Row],[TEMP °F]])-3),"F","C")</f>
        <v>1.1111111111111112</v>
      </c>
      <c r="H482">
        <f>WEEKDAY(WEATHER14[[#This Row],[Date]])</f>
        <v>4</v>
      </c>
      <c r="I482" t="str">
        <f>IF(ISNUMBER(MATCH(WEATHER14[[#This Row],[Date]],$M$6:$M$9,0)),"HOLIDAY","")</f>
        <v/>
      </c>
    </row>
    <row r="483" spans="4:9" x14ac:dyDescent="0.25">
      <c r="D483" s="32">
        <v>45280</v>
      </c>
      <c r="E483" s="43">
        <v>0.375</v>
      </c>
      <c r="F483" t="s">
        <v>204</v>
      </c>
      <c r="G483" s="44">
        <f>CONVERT(LEFT(WEATHER14[[#This Row],[TEMP °F]],FIND("F",WEATHER14[[#This Row],[TEMP °F]])-3),"F","C")</f>
        <v>1.1111111111111112</v>
      </c>
      <c r="H483">
        <f>WEEKDAY(WEATHER14[[#This Row],[Date]])</f>
        <v>4</v>
      </c>
      <c r="I483" t="str">
        <f>IF(ISNUMBER(MATCH(WEATHER14[[#This Row],[Date]],$M$6:$M$9,0)),"HOLIDAY","")</f>
        <v/>
      </c>
    </row>
    <row r="484" spans="4:9" x14ac:dyDescent="0.25">
      <c r="D484" s="32">
        <v>45280</v>
      </c>
      <c r="E484" s="43">
        <v>0.41666666666666669</v>
      </c>
      <c r="F484" t="s">
        <v>204</v>
      </c>
      <c r="G484" s="44">
        <f>CONVERT(LEFT(WEATHER14[[#This Row],[TEMP °F]],FIND("F",WEATHER14[[#This Row],[TEMP °F]])-3),"F","C")</f>
        <v>1.1111111111111112</v>
      </c>
      <c r="H484">
        <f>WEEKDAY(WEATHER14[[#This Row],[Date]])</f>
        <v>4</v>
      </c>
      <c r="I484" t="str">
        <f>IF(ISNUMBER(MATCH(WEATHER14[[#This Row],[Date]],$M$6:$M$9,0)),"HOLIDAY","")</f>
        <v/>
      </c>
    </row>
    <row r="485" spans="4:9" x14ac:dyDescent="0.25">
      <c r="D485" s="32">
        <v>45280</v>
      </c>
      <c r="E485" s="43">
        <v>0.45833333333333331</v>
      </c>
      <c r="F485" t="s">
        <v>203</v>
      </c>
      <c r="G485" s="44">
        <f>CONVERT(LEFT(WEATHER14[[#This Row],[TEMP °F]],FIND("F",WEATHER14[[#This Row],[TEMP °F]])-3),"F","C")</f>
        <v>2.2222222222222223</v>
      </c>
      <c r="H485">
        <f>WEEKDAY(WEATHER14[[#This Row],[Date]])</f>
        <v>4</v>
      </c>
      <c r="I485" t="str">
        <f>IF(ISNUMBER(MATCH(WEATHER14[[#This Row],[Date]],$M$6:$M$9,0)),"HOLIDAY","")</f>
        <v/>
      </c>
    </row>
    <row r="486" spans="4:9" x14ac:dyDescent="0.25">
      <c r="D486" s="32">
        <v>45280</v>
      </c>
      <c r="E486" s="43">
        <v>0.5</v>
      </c>
      <c r="F486" t="s">
        <v>203</v>
      </c>
      <c r="G486" s="44">
        <f>CONVERT(LEFT(WEATHER14[[#This Row],[TEMP °F]],FIND("F",WEATHER14[[#This Row],[TEMP °F]])-3),"F","C")</f>
        <v>2.2222222222222223</v>
      </c>
      <c r="H486">
        <f>WEEKDAY(WEATHER14[[#This Row],[Date]])</f>
        <v>4</v>
      </c>
      <c r="I486" t="str">
        <f>IF(ISNUMBER(MATCH(WEATHER14[[#This Row],[Date]],$M$6:$M$9,0)),"HOLIDAY","")</f>
        <v/>
      </c>
    </row>
    <row r="487" spans="4:9" x14ac:dyDescent="0.25">
      <c r="D487" s="32">
        <v>45280</v>
      </c>
      <c r="E487" s="43">
        <v>0.54166666666666663</v>
      </c>
      <c r="F487" t="s">
        <v>202</v>
      </c>
      <c r="G487" s="44">
        <f>CONVERT(LEFT(WEATHER14[[#This Row],[TEMP °F]],FIND("F",WEATHER14[[#This Row],[TEMP °F]])-3),"F","C")</f>
        <v>2.7777777777777777</v>
      </c>
      <c r="H487">
        <f>WEEKDAY(WEATHER14[[#This Row],[Date]])</f>
        <v>4</v>
      </c>
      <c r="I487" t="str">
        <f>IF(ISNUMBER(MATCH(WEATHER14[[#This Row],[Date]],$M$6:$M$9,0)),"HOLIDAY","")</f>
        <v/>
      </c>
    </row>
    <row r="488" spans="4:9" x14ac:dyDescent="0.25">
      <c r="D488" s="32">
        <v>45280</v>
      </c>
      <c r="E488" s="43">
        <v>0.58333333333333337</v>
      </c>
      <c r="F488" t="s">
        <v>202</v>
      </c>
      <c r="G488" s="44">
        <f>CONVERT(LEFT(WEATHER14[[#This Row],[TEMP °F]],FIND("F",WEATHER14[[#This Row],[TEMP °F]])-3),"F","C")</f>
        <v>2.7777777777777777</v>
      </c>
      <c r="H488">
        <f>WEEKDAY(WEATHER14[[#This Row],[Date]])</f>
        <v>4</v>
      </c>
      <c r="I488" t="str">
        <f>IF(ISNUMBER(MATCH(WEATHER14[[#This Row],[Date]],$M$6:$M$9,0)),"HOLIDAY","")</f>
        <v/>
      </c>
    </row>
    <row r="489" spans="4:9" x14ac:dyDescent="0.25">
      <c r="D489" s="32">
        <v>45280</v>
      </c>
      <c r="E489" s="43">
        <v>0.625</v>
      </c>
      <c r="F489" t="s">
        <v>202</v>
      </c>
      <c r="G489" s="44">
        <f>CONVERT(LEFT(WEATHER14[[#This Row],[TEMP °F]],FIND("F",WEATHER14[[#This Row],[TEMP °F]])-3),"F","C")</f>
        <v>2.7777777777777777</v>
      </c>
      <c r="H489">
        <f>WEEKDAY(WEATHER14[[#This Row],[Date]])</f>
        <v>4</v>
      </c>
      <c r="I489" t="str">
        <f>IF(ISNUMBER(MATCH(WEATHER14[[#This Row],[Date]],$M$6:$M$9,0)),"HOLIDAY","")</f>
        <v/>
      </c>
    </row>
    <row r="490" spans="4:9" x14ac:dyDescent="0.25">
      <c r="D490" s="32">
        <v>45280</v>
      </c>
      <c r="E490" s="43">
        <v>0.66666666666666663</v>
      </c>
      <c r="F490" t="s">
        <v>203</v>
      </c>
      <c r="G490" s="44">
        <f>CONVERT(LEFT(WEATHER14[[#This Row],[TEMP °F]],FIND("F",WEATHER14[[#This Row],[TEMP °F]])-3),"F","C")</f>
        <v>2.2222222222222223</v>
      </c>
      <c r="H490">
        <f>WEEKDAY(WEATHER14[[#This Row],[Date]])</f>
        <v>4</v>
      </c>
      <c r="I490" t="str">
        <f>IF(ISNUMBER(MATCH(WEATHER14[[#This Row],[Date]],$M$6:$M$9,0)),"HOLIDAY","")</f>
        <v/>
      </c>
    </row>
    <row r="491" spans="4:9" x14ac:dyDescent="0.25">
      <c r="D491" s="32">
        <v>45280</v>
      </c>
      <c r="E491" s="43">
        <v>0.70833333333333337</v>
      </c>
      <c r="F491" t="s">
        <v>202</v>
      </c>
      <c r="G491" s="44">
        <f>CONVERT(LEFT(WEATHER14[[#This Row],[TEMP °F]],FIND("F",WEATHER14[[#This Row],[TEMP °F]])-3),"F","C")</f>
        <v>2.7777777777777777</v>
      </c>
      <c r="H491">
        <f>WEEKDAY(WEATHER14[[#This Row],[Date]])</f>
        <v>4</v>
      </c>
      <c r="I491" t="str">
        <f>IF(ISNUMBER(MATCH(WEATHER14[[#This Row],[Date]],$M$6:$M$9,0)),"HOLIDAY","")</f>
        <v/>
      </c>
    </row>
    <row r="492" spans="4:9" x14ac:dyDescent="0.25">
      <c r="D492" s="32">
        <v>45280</v>
      </c>
      <c r="E492" s="43">
        <v>0.75</v>
      </c>
      <c r="F492" t="s">
        <v>202</v>
      </c>
      <c r="G492" s="44">
        <f>CONVERT(LEFT(WEATHER14[[#This Row],[TEMP °F]],FIND("F",WEATHER14[[#This Row],[TEMP °F]])-3),"F","C")</f>
        <v>2.7777777777777777</v>
      </c>
      <c r="H492">
        <f>WEEKDAY(WEATHER14[[#This Row],[Date]])</f>
        <v>4</v>
      </c>
      <c r="I492" t="str">
        <f>IF(ISNUMBER(MATCH(WEATHER14[[#This Row],[Date]],$M$6:$M$9,0)),"HOLIDAY","")</f>
        <v/>
      </c>
    </row>
    <row r="493" spans="4:9" x14ac:dyDescent="0.25">
      <c r="D493" s="32">
        <v>45280</v>
      </c>
      <c r="E493" s="43">
        <v>0.79166666666666663</v>
      </c>
      <c r="F493" t="s">
        <v>202</v>
      </c>
      <c r="G493" s="44">
        <f>CONVERT(LEFT(WEATHER14[[#This Row],[TEMP °F]],FIND("F",WEATHER14[[#This Row],[TEMP °F]])-3),"F","C")</f>
        <v>2.7777777777777777</v>
      </c>
      <c r="H493">
        <f>WEEKDAY(WEATHER14[[#This Row],[Date]])</f>
        <v>4</v>
      </c>
      <c r="I493" t="str">
        <f>IF(ISNUMBER(MATCH(WEATHER14[[#This Row],[Date]],$M$6:$M$9,0)),"HOLIDAY","")</f>
        <v/>
      </c>
    </row>
    <row r="494" spans="4:9" x14ac:dyDescent="0.25">
      <c r="D494" s="32">
        <v>45280</v>
      </c>
      <c r="E494" s="43">
        <v>0.83333333333333337</v>
      </c>
      <c r="F494" t="s">
        <v>203</v>
      </c>
      <c r="G494" s="44">
        <f>CONVERT(LEFT(WEATHER14[[#This Row],[TEMP °F]],FIND("F",WEATHER14[[#This Row],[TEMP °F]])-3),"F","C")</f>
        <v>2.2222222222222223</v>
      </c>
      <c r="H494">
        <f>WEEKDAY(WEATHER14[[#This Row],[Date]])</f>
        <v>4</v>
      </c>
      <c r="I494" t="str">
        <f>IF(ISNUMBER(MATCH(WEATHER14[[#This Row],[Date]],$M$6:$M$9,0)),"HOLIDAY","")</f>
        <v/>
      </c>
    </row>
    <row r="495" spans="4:9" x14ac:dyDescent="0.25">
      <c r="D495" s="32">
        <v>45280</v>
      </c>
      <c r="E495" s="43">
        <v>0.875</v>
      </c>
      <c r="F495" t="s">
        <v>203</v>
      </c>
      <c r="G495" s="44">
        <f>CONVERT(LEFT(WEATHER14[[#This Row],[TEMP °F]],FIND("F",WEATHER14[[#This Row],[TEMP °F]])-3),"F","C")</f>
        <v>2.2222222222222223</v>
      </c>
      <c r="H495">
        <f>WEEKDAY(WEATHER14[[#This Row],[Date]])</f>
        <v>4</v>
      </c>
      <c r="I495" t="str">
        <f>IF(ISNUMBER(MATCH(WEATHER14[[#This Row],[Date]],$M$6:$M$9,0)),"HOLIDAY","")</f>
        <v/>
      </c>
    </row>
    <row r="496" spans="4:9" x14ac:dyDescent="0.25">
      <c r="D496" s="32">
        <v>45280</v>
      </c>
      <c r="E496" s="43">
        <v>0.91666666666666663</v>
      </c>
      <c r="F496" t="s">
        <v>202</v>
      </c>
      <c r="G496" s="44">
        <f>CONVERT(LEFT(WEATHER14[[#This Row],[TEMP °F]],FIND("F",WEATHER14[[#This Row],[TEMP °F]])-3),"F","C")</f>
        <v>2.7777777777777777</v>
      </c>
      <c r="H496">
        <f>WEEKDAY(WEATHER14[[#This Row],[Date]])</f>
        <v>4</v>
      </c>
      <c r="I496" t="str">
        <f>IF(ISNUMBER(MATCH(WEATHER14[[#This Row],[Date]],$M$6:$M$9,0)),"HOLIDAY","")</f>
        <v/>
      </c>
    </row>
    <row r="497" spans="4:9" x14ac:dyDescent="0.25">
      <c r="D497" s="32">
        <v>45280</v>
      </c>
      <c r="E497" s="43">
        <v>0.95833333333333337</v>
      </c>
      <c r="F497" t="s">
        <v>202</v>
      </c>
      <c r="G497" s="44">
        <f>CONVERT(LEFT(WEATHER14[[#This Row],[TEMP °F]],FIND("F",WEATHER14[[#This Row],[TEMP °F]])-3),"F","C")</f>
        <v>2.7777777777777777</v>
      </c>
      <c r="H497">
        <f>WEEKDAY(WEATHER14[[#This Row],[Date]])</f>
        <v>4</v>
      </c>
      <c r="I497" t="str">
        <f>IF(ISNUMBER(MATCH(WEATHER14[[#This Row],[Date]],$M$6:$M$9,0)),"HOLIDAY","")</f>
        <v/>
      </c>
    </row>
    <row r="498" spans="4:9" x14ac:dyDescent="0.25">
      <c r="D498" s="32">
        <v>45281</v>
      </c>
      <c r="E498" s="43">
        <v>0</v>
      </c>
      <c r="F498" t="s">
        <v>203</v>
      </c>
      <c r="G498" s="44">
        <f>CONVERT(LEFT(WEATHER14[[#This Row],[TEMP °F]],FIND("F",WEATHER14[[#This Row],[TEMP °F]])-3),"F","C")</f>
        <v>2.2222222222222223</v>
      </c>
      <c r="H498">
        <f>WEEKDAY(WEATHER14[[#This Row],[Date]])</f>
        <v>5</v>
      </c>
      <c r="I498" t="str">
        <f>IF(ISNUMBER(MATCH(WEATHER14[[#This Row],[Date]],$M$6:$M$9,0)),"HOLIDAY","")</f>
        <v/>
      </c>
    </row>
    <row r="499" spans="4:9" x14ac:dyDescent="0.25">
      <c r="D499" s="32">
        <v>45281</v>
      </c>
      <c r="E499" s="43">
        <v>4.1666666666666664E-2</v>
      </c>
      <c r="F499" t="s">
        <v>203</v>
      </c>
      <c r="G499" s="44">
        <f>CONVERT(LEFT(WEATHER14[[#This Row],[TEMP °F]],FIND("F",WEATHER14[[#This Row],[TEMP °F]])-3),"F","C")</f>
        <v>2.2222222222222223</v>
      </c>
      <c r="H499">
        <f>WEEKDAY(WEATHER14[[#This Row],[Date]])</f>
        <v>5</v>
      </c>
      <c r="I499" t="str">
        <f>IF(ISNUMBER(MATCH(WEATHER14[[#This Row],[Date]],$M$6:$M$9,0)),"HOLIDAY","")</f>
        <v/>
      </c>
    </row>
    <row r="500" spans="4:9" x14ac:dyDescent="0.25">
      <c r="D500" s="32">
        <v>45281</v>
      </c>
      <c r="E500" s="43">
        <v>8.3333333333333329E-2</v>
      </c>
      <c r="F500" t="s">
        <v>203</v>
      </c>
      <c r="G500" s="44">
        <f>CONVERT(LEFT(WEATHER14[[#This Row],[TEMP °F]],FIND("F",WEATHER14[[#This Row],[TEMP °F]])-3),"F","C")</f>
        <v>2.2222222222222223</v>
      </c>
      <c r="H500">
        <f>WEEKDAY(WEATHER14[[#This Row],[Date]])</f>
        <v>5</v>
      </c>
      <c r="I500" t="str">
        <f>IF(ISNUMBER(MATCH(WEATHER14[[#This Row],[Date]],$M$6:$M$9,0)),"HOLIDAY","")</f>
        <v/>
      </c>
    </row>
    <row r="501" spans="4:9" x14ac:dyDescent="0.25">
      <c r="D501" s="32">
        <v>45281</v>
      </c>
      <c r="E501" s="43">
        <v>0.125</v>
      </c>
      <c r="F501" t="s">
        <v>203</v>
      </c>
      <c r="G501" s="44">
        <f>CONVERT(LEFT(WEATHER14[[#This Row],[TEMP °F]],FIND("F",WEATHER14[[#This Row],[TEMP °F]])-3),"F","C")</f>
        <v>2.2222222222222223</v>
      </c>
      <c r="H501">
        <f>WEEKDAY(WEATHER14[[#This Row],[Date]])</f>
        <v>5</v>
      </c>
      <c r="I501" t="str">
        <f>IF(ISNUMBER(MATCH(WEATHER14[[#This Row],[Date]],$M$6:$M$9,0)),"HOLIDAY","")</f>
        <v/>
      </c>
    </row>
    <row r="502" spans="4:9" x14ac:dyDescent="0.25">
      <c r="D502" s="32">
        <v>45281</v>
      </c>
      <c r="E502" s="43">
        <v>0.16666666666666666</v>
      </c>
      <c r="F502" t="s">
        <v>204</v>
      </c>
      <c r="G502" s="44">
        <f>CONVERT(LEFT(WEATHER14[[#This Row],[TEMP °F]],FIND("F",WEATHER14[[#This Row],[TEMP °F]])-3),"F","C")</f>
        <v>1.1111111111111112</v>
      </c>
      <c r="H502">
        <f>WEEKDAY(WEATHER14[[#This Row],[Date]])</f>
        <v>5</v>
      </c>
      <c r="I502" t="str">
        <f>IF(ISNUMBER(MATCH(WEATHER14[[#This Row],[Date]],$M$6:$M$9,0)),"HOLIDAY","")</f>
        <v/>
      </c>
    </row>
    <row r="503" spans="4:9" x14ac:dyDescent="0.25">
      <c r="D503" s="32">
        <v>45281</v>
      </c>
      <c r="E503" s="43">
        <v>0.20833333333333334</v>
      </c>
      <c r="F503" t="s">
        <v>204</v>
      </c>
      <c r="G503" s="44">
        <f>CONVERT(LEFT(WEATHER14[[#This Row],[TEMP °F]],FIND("F",WEATHER14[[#This Row],[TEMP °F]])-3),"F","C")</f>
        <v>1.1111111111111112</v>
      </c>
      <c r="H503">
        <f>WEEKDAY(WEATHER14[[#This Row],[Date]])</f>
        <v>5</v>
      </c>
      <c r="I503" t="str">
        <f>IF(ISNUMBER(MATCH(WEATHER14[[#This Row],[Date]],$M$6:$M$9,0)),"HOLIDAY","")</f>
        <v/>
      </c>
    </row>
    <row r="504" spans="4:9" x14ac:dyDescent="0.25">
      <c r="D504" s="32">
        <v>45281</v>
      </c>
      <c r="E504" s="43">
        <v>0.25</v>
      </c>
      <c r="F504" t="s">
        <v>205</v>
      </c>
      <c r="G504" s="44">
        <f>CONVERT(LEFT(WEATHER14[[#This Row],[TEMP °F]],FIND("F",WEATHER14[[#This Row],[TEMP °F]])-3),"F","C")</f>
        <v>0</v>
      </c>
      <c r="H504">
        <f>WEEKDAY(WEATHER14[[#This Row],[Date]])</f>
        <v>5</v>
      </c>
      <c r="I504" t="str">
        <f>IF(ISNUMBER(MATCH(WEATHER14[[#This Row],[Date]],$M$6:$M$9,0)),"HOLIDAY","")</f>
        <v/>
      </c>
    </row>
    <row r="505" spans="4:9" x14ac:dyDescent="0.25">
      <c r="D505" s="32">
        <v>45281</v>
      </c>
      <c r="E505" s="43">
        <v>0.29166666666666669</v>
      </c>
      <c r="F505" t="s">
        <v>205</v>
      </c>
      <c r="G505" s="44">
        <f>CONVERT(LEFT(WEATHER14[[#This Row],[TEMP °F]],FIND("F",WEATHER14[[#This Row],[TEMP °F]])-3),"F","C")</f>
        <v>0</v>
      </c>
      <c r="H505">
        <f>WEEKDAY(WEATHER14[[#This Row],[Date]])</f>
        <v>5</v>
      </c>
      <c r="I505" t="str">
        <f>IF(ISNUMBER(MATCH(WEATHER14[[#This Row],[Date]],$M$6:$M$9,0)),"HOLIDAY","")</f>
        <v/>
      </c>
    </row>
    <row r="506" spans="4:9" x14ac:dyDescent="0.25">
      <c r="D506" s="32">
        <v>45281</v>
      </c>
      <c r="E506" s="43">
        <v>0.33333333333333331</v>
      </c>
      <c r="F506" t="s">
        <v>206</v>
      </c>
      <c r="G506" s="44">
        <f>CONVERT(LEFT(WEATHER14[[#This Row],[TEMP °F]],FIND("F",WEATHER14[[#This Row],[TEMP °F]])-3),"F","C")</f>
        <v>-1.1111111111111112</v>
      </c>
      <c r="H506">
        <f>WEEKDAY(WEATHER14[[#This Row],[Date]])</f>
        <v>5</v>
      </c>
      <c r="I506" t="str">
        <f>IF(ISNUMBER(MATCH(WEATHER14[[#This Row],[Date]],$M$6:$M$9,0)),"HOLIDAY","")</f>
        <v/>
      </c>
    </row>
    <row r="507" spans="4:9" x14ac:dyDescent="0.25">
      <c r="D507" s="32">
        <v>45281</v>
      </c>
      <c r="E507" s="43">
        <v>0.375</v>
      </c>
      <c r="F507" t="s">
        <v>206</v>
      </c>
      <c r="G507" s="44">
        <f>CONVERT(LEFT(WEATHER14[[#This Row],[TEMP °F]],FIND("F",WEATHER14[[#This Row],[TEMP °F]])-3),"F","C")</f>
        <v>-1.1111111111111112</v>
      </c>
      <c r="H507">
        <f>WEEKDAY(WEATHER14[[#This Row],[Date]])</f>
        <v>5</v>
      </c>
      <c r="I507" t="str">
        <f>IF(ISNUMBER(MATCH(WEATHER14[[#This Row],[Date]],$M$6:$M$9,0)),"HOLIDAY","")</f>
        <v/>
      </c>
    </row>
    <row r="508" spans="4:9" x14ac:dyDescent="0.25">
      <c r="D508" s="32">
        <v>45281</v>
      </c>
      <c r="E508" s="43">
        <v>0.41666666666666669</v>
      </c>
      <c r="F508" t="s">
        <v>207</v>
      </c>
      <c r="G508" s="44">
        <f>CONVERT(LEFT(WEATHER14[[#This Row],[TEMP °F]],FIND("F",WEATHER14[[#This Row],[TEMP °F]])-3),"F","C")</f>
        <v>-2.2222222222222223</v>
      </c>
      <c r="H508">
        <f>WEEKDAY(WEATHER14[[#This Row],[Date]])</f>
        <v>5</v>
      </c>
      <c r="I508" t="str">
        <f>IF(ISNUMBER(MATCH(WEATHER14[[#This Row],[Date]],$M$6:$M$9,0)),"HOLIDAY","")</f>
        <v/>
      </c>
    </row>
    <row r="509" spans="4:9" x14ac:dyDescent="0.25">
      <c r="D509" s="32">
        <v>45281</v>
      </c>
      <c r="E509" s="43">
        <v>0.45833333333333331</v>
      </c>
      <c r="F509" t="s">
        <v>206</v>
      </c>
      <c r="G509" s="44">
        <f>CONVERT(LEFT(WEATHER14[[#This Row],[TEMP °F]],FIND("F",WEATHER14[[#This Row],[TEMP °F]])-3),"F","C")</f>
        <v>-1.1111111111111112</v>
      </c>
      <c r="H509">
        <f>WEEKDAY(WEATHER14[[#This Row],[Date]])</f>
        <v>5</v>
      </c>
      <c r="I509" t="str">
        <f>IF(ISNUMBER(MATCH(WEATHER14[[#This Row],[Date]],$M$6:$M$9,0)),"HOLIDAY","")</f>
        <v/>
      </c>
    </row>
    <row r="510" spans="4:9" x14ac:dyDescent="0.25">
      <c r="D510" s="32">
        <v>45281</v>
      </c>
      <c r="E510" s="43">
        <v>0.5</v>
      </c>
      <c r="F510" t="s">
        <v>207</v>
      </c>
      <c r="G510" s="44">
        <f>CONVERT(LEFT(WEATHER14[[#This Row],[TEMP °F]],FIND("F",WEATHER14[[#This Row],[TEMP °F]])-3),"F","C")</f>
        <v>-2.2222222222222223</v>
      </c>
      <c r="H510">
        <f>WEEKDAY(WEATHER14[[#This Row],[Date]])</f>
        <v>5</v>
      </c>
      <c r="I510" t="str">
        <f>IF(ISNUMBER(MATCH(WEATHER14[[#This Row],[Date]],$M$6:$M$9,0)),"HOLIDAY","")</f>
        <v/>
      </c>
    </row>
    <row r="511" spans="4:9" x14ac:dyDescent="0.25">
      <c r="D511" s="32">
        <v>45281</v>
      </c>
      <c r="E511" s="43">
        <v>0.54166666666666663</v>
      </c>
      <c r="F511" t="s">
        <v>208</v>
      </c>
      <c r="G511" s="44">
        <f>CONVERT(LEFT(WEATHER14[[#This Row],[TEMP °F]],FIND("F",WEATHER14[[#This Row],[TEMP °F]])-3),"F","C")</f>
        <v>-2.7777777777777777</v>
      </c>
      <c r="H511">
        <f>WEEKDAY(WEATHER14[[#This Row],[Date]])</f>
        <v>5</v>
      </c>
      <c r="I511" t="str">
        <f>IF(ISNUMBER(MATCH(WEATHER14[[#This Row],[Date]],$M$6:$M$9,0)),"HOLIDAY","")</f>
        <v/>
      </c>
    </row>
    <row r="512" spans="4:9" x14ac:dyDescent="0.25">
      <c r="D512" s="32">
        <v>45281</v>
      </c>
      <c r="E512" s="43">
        <v>0.58333333333333337</v>
      </c>
      <c r="F512" t="s">
        <v>208</v>
      </c>
      <c r="G512" s="44">
        <f>CONVERT(LEFT(WEATHER14[[#This Row],[TEMP °F]],FIND("F",WEATHER14[[#This Row],[TEMP °F]])-3),"F","C")</f>
        <v>-2.7777777777777777</v>
      </c>
      <c r="H512">
        <f>WEEKDAY(WEATHER14[[#This Row],[Date]])</f>
        <v>5</v>
      </c>
      <c r="I512" t="str">
        <f>IF(ISNUMBER(MATCH(WEATHER14[[#This Row],[Date]],$M$6:$M$9,0)),"HOLIDAY","")</f>
        <v/>
      </c>
    </row>
    <row r="513" spans="4:9" x14ac:dyDescent="0.25">
      <c r="D513" s="32">
        <v>45281</v>
      </c>
      <c r="E513" s="43">
        <v>0.625</v>
      </c>
      <c r="F513" t="s">
        <v>208</v>
      </c>
      <c r="G513" s="44">
        <f>CONVERT(LEFT(WEATHER14[[#This Row],[TEMP °F]],FIND("F",WEATHER14[[#This Row],[TEMP °F]])-3),"F","C")</f>
        <v>-2.7777777777777777</v>
      </c>
      <c r="H513">
        <f>WEEKDAY(WEATHER14[[#This Row],[Date]])</f>
        <v>5</v>
      </c>
      <c r="I513" t="str">
        <f>IF(ISNUMBER(MATCH(WEATHER14[[#This Row],[Date]],$M$6:$M$9,0)),"HOLIDAY","")</f>
        <v/>
      </c>
    </row>
    <row r="514" spans="4:9" x14ac:dyDescent="0.25">
      <c r="D514" s="32">
        <v>45281</v>
      </c>
      <c r="E514" s="43">
        <v>0.66666666666666663</v>
      </c>
      <c r="F514" t="s">
        <v>208</v>
      </c>
      <c r="G514" s="44">
        <f>CONVERT(LEFT(WEATHER14[[#This Row],[TEMP °F]],FIND("F",WEATHER14[[#This Row],[TEMP °F]])-3),"F","C")</f>
        <v>-2.7777777777777777</v>
      </c>
      <c r="H514">
        <f>WEEKDAY(WEATHER14[[#This Row],[Date]])</f>
        <v>5</v>
      </c>
      <c r="I514" t="str">
        <f>IF(ISNUMBER(MATCH(WEATHER14[[#This Row],[Date]],$M$6:$M$9,0)),"HOLIDAY","")</f>
        <v/>
      </c>
    </row>
    <row r="515" spans="4:9" x14ac:dyDescent="0.25">
      <c r="D515" s="32">
        <v>45281</v>
      </c>
      <c r="E515" s="43">
        <v>0.70833333333333337</v>
      </c>
      <c r="F515" t="s">
        <v>215</v>
      </c>
      <c r="G515" s="44">
        <f>CONVERT(LEFT(WEATHER14[[#This Row],[TEMP °F]],FIND("F",WEATHER14[[#This Row],[TEMP °F]])-3),"F","C")</f>
        <v>-3.8888888888888888</v>
      </c>
      <c r="H515">
        <f>WEEKDAY(WEATHER14[[#This Row],[Date]])</f>
        <v>5</v>
      </c>
      <c r="I515" t="str">
        <f>IF(ISNUMBER(MATCH(WEATHER14[[#This Row],[Date]],$M$6:$M$9,0)),"HOLIDAY","")</f>
        <v/>
      </c>
    </row>
    <row r="516" spans="4:9" x14ac:dyDescent="0.25">
      <c r="D516" s="32">
        <v>45281</v>
      </c>
      <c r="E516" s="43">
        <v>0.75</v>
      </c>
      <c r="F516" t="s">
        <v>208</v>
      </c>
      <c r="G516" s="44">
        <f>CONVERT(LEFT(WEATHER14[[#This Row],[TEMP °F]],FIND("F",WEATHER14[[#This Row],[TEMP °F]])-3),"F","C")</f>
        <v>-2.7777777777777777</v>
      </c>
      <c r="H516">
        <f>WEEKDAY(WEATHER14[[#This Row],[Date]])</f>
        <v>5</v>
      </c>
      <c r="I516" t="str">
        <f>IF(ISNUMBER(MATCH(WEATHER14[[#This Row],[Date]],$M$6:$M$9,0)),"HOLIDAY","")</f>
        <v/>
      </c>
    </row>
    <row r="517" spans="4:9" x14ac:dyDescent="0.25">
      <c r="D517" s="32">
        <v>45281</v>
      </c>
      <c r="E517" s="43">
        <v>0.79166666666666663</v>
      </c>
      <c r="F517" t="s">
        <v>208</v>
      </c>
      <c r="G517" s="44">
        <f>CONVERT(LEFT(WEATHER14[[#This Row],[TEMP °F]],FIND("F",WEATHER14[[#This Row],[TEMP °F]])-3),"F","C")</f>
        <v>-2.7777777777777777</v>
      </c>
      <c r="H517">
        <f>WEEKDAY(WEATHER14[[#This Row],[Date]])</f>
        <v>5</v>
      </c>
      <c r="I517" t="str">
        <f>IF(ISNUMBER(MATCH(WEATHER14[[#This Row],[Date]],$M$6:$M$9,0)),"HOLIDAY","")</f>
        <v/>
      </c>
    </row>
    <row r="518" spans="4:9" x14ac:dyDescent="0.25">
      <c r="D518" s="32">
        <v>45281</v>
      </c>
      <c r="E518" s="43">
        <v>0.83333333333333337</v>
      </c>
      <c r="F518" t="s">
        <v>215</v>
      </c>
      <c r="G518" s="44">
        <f>CONVERT(LEFT(WEATHER14[[#This Row],[TEMP °F]],FIND("F",WEATHER14[[#This Row],[TEMP °F]])-3),"F","C")</f>
        <v>-3.8888888888888888</v>
      </c>
      <c r="H518">
        <f>WEEKDAY(WEATHER14[[#This Row],[Date]])</f>
        <v>5</v>
      </c>
      <c r="I518" t="str">
        <f>IF(ISNUMBER(MATCH(WEATHER14[[#This Row],[Date]],$M$6:$M$9,0)),"HOLIDAY","")</f>
        <v/>
      </c>
    </row>
    <row r="519" spans="4:9" x14ac:dyDescent="0.25">
      <c r="D519" s="32">
        <v>45281</v>
      </c>
      <c r="E519" s="43">
        <v>0.875</v>
      </c>
      <c r="F519" t="s">
        <v>215</v>
      </c>
      <c r="G519" s="44">
        <f>CONVERT(LEFT(WEATHER14[[#This Row],[TEMP °F]],FIND("F",WEATHER14[[#This Row],[TEMP °F]])-3),"F","C")</f>
        <v>-3.8888888888888888</v>
      </c>
      <c r="H519">
        <f>WEEKDAY(WEATHER14[[#This Row],[Date]])</f>
        <v>5</v>
      </c>
      <c r="I519" t="str">
        <f>IF(ISNUMBER(MATCH(WEATHER14[[#This Row],[Date]],$M$6:$M$9,0)),"HOLIDAY","")</f>
        <v/>
      </c>
    </row>
    <row r="520" spans="4:9" x14ac:dyDescent="0.25">
      <c r="D520" s="32">
        <v>45281</v>
      </c>
      <c r="E520" s="43">
        <v>0.91666666666666663</v>
      </c>
      <c r="F520" t="s">
        <v>216</v>
      </c>
      <c r="G520" s="44">
        <f>CONVERT(LEFT(WEATHER14[[#This Row],[TEMP °F]],FIND("F",WEATHER14[[#This Row],[TEMP °F]])-3),"F","C")</f>
        <v>-5</v>
      </c>
      <c r="H520">
        <f>WEEKDAY(WEATHER14[[#This Row],[Date]])</f>
        <v>5</v>
      </c>
      <c r="I520" t="str">
        <f>IF(ISNUMBER(MATCH(WEATHER14[[#This Row],[Date]],$M$6:$M$9,0)),"HOLIDAY","")</f>
        <v/>
      </c>
    </row>
    <row r="521" spans="4:9" x14ac:dyDescent="0.25">
      <c r="D521" s="32">
        <v>45281</v>
      </c>
      <c r="E521" s="43">
        <v>0.95833333333333337</v>
      </c>
      <c r="F521" t="s">
        <v>216</v>
      </c>
      <c r="G521" s="44">
        <f>CONVERT(LEFT(WEATHER14[[#This Row],[TEMP °F]],FIND("F",WEATHER14[[#This Row],[TEMP °F]])-3),"F","C")</f>
        <v>-5</v>
      </c>
      <c r="H521">
        <f>WEEKDAY(WEATHER14[[#This Row],[Date]])</f>
        <v>5</v>
      </c>
      <c r="I521" t="str">
        <f>IF(ISNUMBER(MATCH(WEATHER14[[#This Row],[Date]],$M$6:$M$9,0)),"HOLIDAY","")</f>
        <v/>
      </c>
    </row>
    <row r="522" spans="4:9" x14ac:dyDescent="0.25">
      <c r="D522" s="32">
        <v>45282</v>
      </c>
      <c r="E522" s="43">
        <v>0</v>
      </c>
      <c r="F522" t="s">
        <v>215</v>
      </c>
      <c r="G522" s="44">
        <f>CONVERT(LEFT(WEATHER14[[#This Row],[TEMP °F]],FIND("F",WEATHER14[[#This Row],[TEMP °F]])-3),"F","C")</f>
        <v>-3.8888888888888888</v>
      </c>
      <c r="H522">
        <f>WEEKDAY(WEATHER14[[#This Row],[Date]])</f>
        <v>6</v>
      </c>
      <c r="I522" t="str">
        <f>IF(ISNUMBER(MATCH(WEATHER14[[#This Row],[Date]],$M$6:$M$9,0)),"HOLIDAY","")</f>
        <v/>
      </c>
    </row>
    <row r="523" spans="4:9" x14ac:dyDescent="0.25">
      <c r="D523" s="32">
        <v>45282</v>
      </c>
      <c r="E523" s="43">
        <v>4.1666666666666664E-2</v>
      </c>
      <c r="F523" t="s">
        <v>215</v>
      </c>
      <c r="G523" s="44">
        <f>CONVERT(LEFT(WEATHER14[[#This Row],[TEMP °F]],FIND("F",WEATHER14[[#This Row],[TEMP °F]])-3),"F","C")</f>
        <v>-3.8888888888888888</v>
      </c>
      <c r="H523">
        <f>WEEKDAY(WEATHER14[[#This Row],[Date]])</f>
        <v>6</v>
      </c>
      <c r="I523" t="str">
        <f>IF(ISNUMBER(MATCH(WEATHER14[[#This Row],[Date]],$M$6:$M$9,0)),"HOLIDAY","")</f>
        <v/>
      </c>
    </row>
    <row r="524" spans="4:9" x14ac:dyDescent="0.25">
      <c r="D524" s="32">
        <v>45282</v>
      </c>
      <c r="E524" s="43">
        <v>8.3333333333333329E-2</v>
      </c>
      <c r="F524" t="s">
        <v>216</v>
      </c>
      <c r="G524" s="44">
        <f>CONVERT(LEFT(WEATHER14[[#This Row],[TEMP °F]],FIND("F",WEATHER14[[#This Row],[TEMP °F]])-3),"F","C")</f>
        <v>-5</v>
      </c>
      <c r="H524">
        <f>WEEKDAY(WEATHER14[[#This Row],[Date]])</f>
        <v>6</v>
      </c>
      <c r="I524" t="str">
        <f>IF(ISNUMBER(MATCH(WEATHER14[[#This Row],[Date]],$M$6:$M$9,0)),"HOLIDAY","")</f>
        <v/>
      </c>
    </row>
    <row r="525" spans="4:9" x14ac:dyDescent="0.25">
      <c r="D525" s="32">
        <v>45282</v>
      </c>
      <c r="E525" s="43">
        <v>0.125</v>
      </c>
      <c r="F525" t="s">
        <v>216</v>
      </c>
      <c r="G525" s="44">
        <f>CONVERT(LEFT(WEATHER14[[#This Row],[TEMP °F]],FIND("F",WEATHER14[[#This Row],[TEMP °F]])-3),"F","C")</f>
        <v>-5</v>
      </c>
      <c r="H525">
        <f>WEEKDAY(WEATHER14[[#This Row],[Date]])</f>
        <v>6</v>
      </c>
      <c r="I525" t="str">
        <f>IF(ISNUMBER(MATCH(WEATHER14[[#This Row],[Date]],$M$6:$M$9,0)),"HOLIDAY","")</f>
        <v/>
      </c>
    </row>
    <row r="526" spans="4:9" x14ac:dyDescent="0.25">
      <c r="D526" s="32">
        <v>45282</v>
      </c>
      <c r="E526" s="43">
        <v>0.16666666666666666</v>
      </c>
      <c r="F526" t="s">
        <v>216</v>
      </c>
      <c r="G526" s="44">
        <f>CONVERT(LEFT(WEATHER14[[#This Row],[TEMP °F]],FIND("F",WEATHER14[[#This Row],[TEMP °F]])-3),"F","C")</f>
        <v>-5</v>
      </c>
      <c r="H526">
        <f>WEEKDAY(WEATHER14[[#This Row],[Date]])</f>
        <v>6</v>
      </c>
      <c r="I526" t="str">
        <f>IF(ISNUMBER(MATCH(WEATHER14[[#This Row],[Date]],$M$6:$M$9,0)),"HOLIDAY","")</f>
        <v/>
      </c>
    </row>
    <row r="527" spans="4:9" x14ac:dyDescent="0.25">
      <c r="D527" s="32">
        <v>45282</v>
      </c>
      <c r="E527" s="43">
        <v>0.20833333333333334</v>
      </c>
      <c r="F527" t="s">
        <v>216</v>
      </c>
      <c r="G527" s="44">
        <f>CONVERT(LEFT(WEATHER14[[#This Row],[TEMP °F]],FIND("F",WEATHER14[[#This Row],[TEMP °F]])-3),"F","C")</f>
        <v>-5</v>
      </c>
      <c r="H527">
        <f>WEEKDAY(WEATHER14[[#This Row],[Date]])</f>
        <v>6</v>
      </c>
      <c r="I527" t="str">
        <f>IF(ISNUMBER(MATCH(WEATHER14[[#This Row],[Date]],$M$6:$M$9,0)),"HOLIDAY","")</f>
        <v/>
      </c>
    </row>
    <row r="528" spans="4:9" x14ac:dyDescent="0.25">
      <c r="D528" s="32">
        <v>45282</v>
      </c>
      <c r="E528" s="43">
        <v>0.25</v>
      </c>
      <c r="F528" t="s">
        <v>215</v>
      </c>
      <c r="G528" s="44">
        <f>CONVERT(LEFT(WEATHER14[[#This Row],[TEMP °F]],FIND("F",WEATHER14[[#This Row],[TEMP °F]])-3),"F","C")</f>
        <v>-3.8888888888888888</v>
      </c>
      <c r="H528">
        <f>WEEKDAY(WEATHER14[[#This Row],[Date]])</f>
        <v>6</v>
      </c>
      <c r="I528" t="str">
        <f>IF(ISNUMBER(MATCH(WEATHER14[[#This Row],[Date]],$M$6:$M$9,0)),"HOLIDAY","")</f>
        <v/>
      </c>
    </row>
    <row r="529" spans="4:9" x14ac:dyDescent="0.25">
      <c r="D529" s="32">
        <v>45282</v>
      </c>
      <c r="E529" s="43">
        <v>0.29166666666666669</v>
      </c>
      <c r="F529" t="s">
        <v>215</v>
      </c>
      <c r="G529" s="44">
        <f>CONVERT(LEFT(WEATHER14[[#This Row],[TEMP °F]],FIND("F",WEATHER14[[#This Row],[TEMP °F]])-3),"F","C")</f>
        <v>-3.8888888888888888</v>
      </c>
      <c r="H529">
        <f>WEEKDAY(WEATHER14[[#This Row],[Date]])</f>
        <v>6</v>
      </c>
      <c r="I529" t="str">
        <f>IF(ISNUMBER(MATCH(WEATHER14[[#This Row],[Date]],$M$6:$M$9,0)),"HOLIDAY","")</f>
        <v/>
      </c>
    </row>
    <row r="530" spans="4:9" x14ac:dyDescent="0.25">
      <c r="D530" s="32">
        <v>45282</v>
      </c>
      <c r="E530" s="43">
        <v>0.33333333333333331</v>
      </c>
      <c r="F530" t="s">
        <v>215</v>
      </c>
      <c r="G530" s="44">
        <f>CONVERT(LEFT(WEATHER14[[#This Row],[TEMP °F]],FIND("F",WEATHER14[[#This Row],[TEMP °F]])-3),"F","C")</f>
        <v>-3.8888888888888888</v>
      </c>
      <c r="H530">
        <f>WEEKDAY(WEATHER14[[#This Row],[Date]])</f>
        <v>6</v>
      </c>
      <c r="I530" t="str">
        <f>IF(ISNUMBER(MATCH(WEATHER14[[#This Row],[Date]],$M$6:$M$9,0)),"HOLIDAY","")</f>
        <v/>
      </c>
    </row>
    <row r="531" spans="4:9" x14ac:dyDescent="0.25">
      <c r="D531" s="32">
        <v>45282</v>
      </c>
      <c r="E531" s="43">
        <v>0.375</v>
      </c>
      <c r="F531" t="s">
        <v>215</v>
      </c>
      <c r="G531" s="44">
        <f>CONVERT(LEFT(WEATHER14[[#This Row],[TEMP °F]],FIND("F",WEATHER14[[#This Row],[TEMP °F]])-3),"F","C")</f>
        <v>-3.8888888888888888</v>
      </c>
      <c r="H531">
        <f>WEEKDAY(WEATHER14[[#This Row],[Date]])</f>
        <v>6</v>
      </c>
      <c r="I531" t="str">
        <f>IF(ISNUMBER(MATCH(WEATHER14[[#This Row],[Date]],$M$6:$M$9,0)),"HOLIDAY","")</f>
        <v/>
      </c>
    </row>
    <row r="532" spans="4:9" x14ac:dyDescent="0.25">
      <c r="D532" s="32">
        <v>45282</v>
      </c>
      <c r="E532" s="43">
        <v>0.41666666666666669</v>
      </c>
      <c r="F532" t="s">
        <v>215</v>
      </c>
      <c r="G532" s="44">
        <f>CONVERT(LEFT(WEATHER14[[#This Row],[TEMP °F]],FIND("F",WEATHER14[[#This Row],[TEMP °F]])-3),"F","C")</f>
        <v>-3.8888888888888888</v>
      </c>
      <c r="H532">
        <f>WEEKDAY(WEATHER14[[#This Row],[Date]])</f>
        <v>6</v>
      </c>
      <c r="I532" t="str">
        <f>IF(ISNUMBER(MATCH(WEATHER14[[#This Row],[Date]],$M$6:$M$9,0)),"HOLIDAY","")</f>
        <v/>
      </c>
    </row>
    <row r="533" spans="4:9" x14ac:dyDescent="0.25">
      <c r="D533" s="32">
        <v>45282</v>
      </c>
      <c r="E533" s="43">
        <v>0.45833333333333331</v>
      </c>
      <c r="F533" t="s">
        <v>208</v>
      </c>
      <c r="G533" s="44">
        <f>CONVERT(LEFT(WEATHER14[[#This Row],[TEMP °F]],FIND("F",WEATHER14[[#This Row],[TEMP °F]])-3),"F","C")</f>
        <v>-2.7777777777777777</v>
      </c>
      <c r="H533">
        <f>WEEKDAY(WEATHER14[[#This Row],[Date]])</f>
        <v>6</v>
      </c>
      <c r="I533" t="str">
        <f>IF(ISNUMBER(MATCH(WEATHER14[[#This Row],[Date]],$M$6:$M$9,0)),"HOLIDAY","")</f>
        <v/>
      </c>
    </row>
    <row r="534" spans="4:9" x14ac:dyDescent="0.25">
      <c r="D534" s="32">
        <v>45282</v>
      </c>
      <c r="E534" s="43">
        <v>0.5</v>
      </c>
      <c r="F534" t="s">
        <v>207</v>
      </c>
      <c r="G534" s="44">
        <f>CONVERT(LEFT(WEATHER14[[#This Row],[TEMP °F]],FIND("F",WEATHER14[[#This Row],[TEMP °F]])-3),"F","C")</f>
        <v>-2.2222222222222223</v>
      </c>
      <c r="H534">
        <f>WEEKDAY(WEATHER14[[#This Row],[Date]])</f>
        <v>6</v>
      </c>
      <c r="I534" t="str">
        <f>IF(ISNUMBER(MATCH(WEATHER14[[#This Row],[Date]],$M$6:$M$9,0)),"HOLIDAY","")</f>
        <v/>
      </c>
    </row>
    <row r="535" spans="4:9" x14ac:dyDescent="0.25">
      <c r="D535" s="32">
        <v>45282</v>
      </c>
      <c r="E535" s="43">
        <v>0.54166666666666663</v>
      </c>
      <c r="F535" t="s">
        <v>206</v>
      </c>
      <c r="G535" s="44">
        <f>CONVERT(LEFT(WEATHER14[[#This Row],[TEMP °F]],FIND("F",WEATHER14[[#This Row],[TEMP °F]])-3),"F","C")</f>
        <v>-1.1111111111111112</v>
      </c>
      <c r="H535">
        <f>WEEKDAY(WEATHER14[[#This Row],[Date]])</f>
        <v>6</v>
      </c>
      <c r="I535" t="str">
        <f>IF(ISNUMBER(MATCH(WEATHER14[[#This Row],[Date]],$M$6:$M$9,0)),"HOLIDAY","")</f>
        <v/>
      </c>
    </row>
    <row r="536" spans="4:9" x14ac:dyDescent="0.25">
      <c r="D536" s="32">
        <v>45282</v>
      </c>
      <c r="E536" s="43">
        <v>0.58333333333333337</v>
      </c>
      <c r="F536" t="s">
        <v>206</v>
      </c>
      <c r="G536" s="44">
        <f>CONVERT(LEFT(WEATHER14[[#This Row],[TEMP °F]],FIND("F",WEATHER14[[#This Row],[TEMP °F]])-3),"F","C")</f>
        <v>-1.1111111111111112</v>
      </c>
      <c r="H536">
        <f>WEEKDAY(WEATHER14[[#This Row],[Date]])</f>
        <v>6</v>
      </c>
      <c r="I536" t="str">
        <f>IF(ISNUMBER(MATCH(WEATHER14[[#This Row],[Date]],$M$6:$M$9,0)),"HOLIDAY","")</f>
        <v/>
      </c>
    </row>
    <row r="537" spans="4:9" x14ac:dyDescent="0.25">
      <c r="D537" s="32">
        <v>45282</v>
      </c>
      <c r="E537" s="43">
        <v>0.625</v>
      </c>
      <c r="F537" t="s">
        <v>205</v>
      </c>
      <c r="G537" s="44">
        <f>CONVERT(LEFT(WEATHER14[[#This Row],[TEMP °F]],FIND("F",WEATHER14[[#This Row],[TEMP °F]])-3),"F","C")</f>
        <v>0</v>
      </c>
      <c r="H537">
        <f>WEEKDAY(WEATHER14[[#This Row],[Date]])</f>
        <v>6</v>
      </c>
      <c r="I537" t="str">
        <f>IF(ISNUMBER(MATCH(WEATHER14[[#This Row],[Date]],$M$6:$M$9,0)),"HOLIDAY","")</f>
        <v/>
      </c>
    </row>
    <row r="538" spans="4:9" x14ac:dyDescent="0.25">
      <c r="D538" s="32">
        <v>45282</v>
      </c>
      <c r="E538" s="43">
        <v>0.66666666666666663</v>
      </c>
      <c r="F538" t="s">
        <v>205</v>
      </c>
      <c r="G538" s="44">
        <f>CONVERT(LEFT(WEATHER14[[#This Row],[TEMP °F]],FIND("F",WEATHER14[[#This Row],[TEMP °F]])-3),"F","C")</f>
        <v>0</v>
      </c>
      <c r="H538">
        <f>WEEKDAY(WEATHER14[[#This Row],[Date]])</f>
        <v>6</v>
      </c>
      <c r="I538" t="str">
        <f>IF(ISNUMBER(MATCH(WEATHER14[[#This Row],[Date]],$M$6:$M$9,0)),"HOLIDAY","")</f>
        <v/>
      </c>
    </row>
    <row r="539" spans="4:9" x14ac:dyDescent="0.25">
      <c r="D539" s="32">
        <v>45282</v>
      </c>
      <c r="E539" s="43">
        <v>0.70833333333333337</v>
      </c>
      <c r="F539" t="s">
        <v>205</v>
      </c>
      <c r="G539" s="44">
        <f>CONVERT(LEFT(WEATHER14[[#This Row],[TEMP °F]],FIND("F",WEATHER14[[#This Row],[TEMP °F]])-3),"F","C")</f>
        <v>0</v>
      </c>
      <c r="H539">
        <f>WEEKDAY(WEATHER14[[#This Row],[Date]])</f>
        <v>6</v>
      </c>
      <c r="I539" t="str">
        <f>IF(ISNUMBER(MATCH(WEATHER14[[#This Row],[Date]],$M$6:$M$9,0)),"HOLIDAY","")</f>
        <v/>
      </c>
    </row>
    <row r="540" spans="4:9" x14ac:dyDescent="0.25">
      <c r="D540" s="32">
        <v>45282</v>
      </c>
      <c r="E540" s="43">
        <v>0.75</v>
      </c>
      <c r="F540" t="s">
        <v>205</v>
      </c>
      <c r="G540" s="44">
        <f>CONVERT(LEFT(WEATHER14[[#This Row],[TEMP °F]],FIND("F",WEATHER14[[#This Row],[TEMP °F]])-3),"F","C")</f>
        <v>0</v>
      </c>
      <c r="H540">
        <f>WEEKDAY(WEATHER14[[#This Row],[Date]])</f>
        <v>6</v>
      </c>
      <c r="I540" t="str">
        <f>IF(ISNUMBER(MATCH(WEATHER14[[#This Row],[Date]],$M$6:$M$9,0)),"HOLIDAY","")</f>
        <v/>
      </c>
    </row>
    <row r="541" spans="4:9" x14ac:dyDescent="0.25">
      <c r="D541" s="32">
        <v>45282</v>
      </c>
      <c r="E541" s="43">
        <v>0.79166666666666663</v>
      </c>
      <c r="F541" t="s">
        <v>205</v>
      </c>
      <c r="G541" s="44">
        <f>CONVERT(LEFT(WEATHER14[[#This Row],[TEMP °F]],FIND("F",WEATHER14[[#This Row],[TEMP °F]])-3),"F","C")</f>
        <v>0</v>
      </c>
      <c r="H541">
        <f>WEEKDAY(WEATHER14[[#This Row],[Date]])</f>
        <v>6</v>
      </c>
      <c r="I541" t="str">
        <f>IF(ISNUMBER(MATCH(WEATHER14[[#This Row],[Date]],$M$6:$M$9,0)),"HOLIDAY","")</f>
        <v/>
      </c>
    </row>
    <row r="542" spans="4:9" x14ac:dyDescent="0.25">
      <c r="D542" s="32">
        <v>45282</v>
      </c>
      <c r="E542" s="43">
        <v>0.83333333333333337</v>
      </c>
      <c r="F542" t="s">
        <v>205</v>
      </c>
      <c r="G542" s="44">
        <f>CONVERT(LEFT(WEATHER14[[#This Row],[TEMP °F]],FIND("F",WEATHER14[[#This Row],[TEMP °F]])-3),"F","C")</f>
        <v>0</v>
      </c>
      <c r="H542">
        <f>WEEKDAY(WEATHER14[[#This Row],[Date]])</f>
        <v>6</v>
      </c>
      <c r="I542" t="str">
        <f>IF(ISNUMBER(MATCH(WEATHER14[[#This Row],[Date]],$M$6:$M$9,0)),"HOLIDAY","")</f>
        <v/>
      </c>
    </row>
    <row r="543" spans="4:9" x14ac:dyDescent="0.25">
      <c r="D543" s="32">
        <v>45282</v>
      </c>
      <c r="E543" s="43">
        <v>0.875</v>
      </c>
      <c r="F543" t="s">
        <v>204</v>
      </c>
      <c r="G543" s="44">
        <f>CONVERT(LEFT(WEATHER14[[#This Row],[TEMP °F]],FIND("F",WEATHER14[[#This Row],[TEMP °F]])-3),"F","C")</f>
        <v>1.1111111111111112</v>
      </c>
      <c r="H543">
        <f>WEEKDAY(WEATHER14[[#This Row],[Date]])</f>
        <v>6</v>
      </c>
      <c r="I543" t="str">
        <f>IF(ISNUMBER(MATCH(WEATHER14[[#This Row],[Date]],$M$6:$M$9,0)),"HOLIDAY","")</f>
        <v/>
      </c>
    </row>
    <row r="544" spans="4:9" x14ac:dyDescent="0.25">
      <c r="D544" s="32">
        <v>45282</v>
      </c>
      <c r="E544" s="43">
        <v>0.91666666666666663</v>
      </c>
      <c r="F544" t="s">
        <v>205</v>
      </c>
      <c r="G544" s="44">
        <f>CONVERT(LEFT(WEATHER14[[#This Row],[TEMP °F]],FIND("F",WEATHER14[[#This Row],[TEMP °F]])-3),"F","C")</f>
        <v>0</v>
      </c>
      <c r="H544">
        <f>WEEKDAY(WEATHER14[[#This Row],[Date]])</f>
        <v>6</v>
      </c>
      <c r="I544" t="str">
        <f>IF(ISNUMBER(MATCH(WEATHER14[[#This Row],[Date]],$M$6:$M$9,0)),"HOLIDAY","")</f>
        <v/>
      </c>
    </row>
    <row r="545" spans="4:9" x14ac:dyDescent="0.25">
      <c r="D545" s="32">
        <v>45282</v>
      </c>
      <c r="E545" s="43">
        <v>0.95833333333333337</v>
      </c>
      <c r="F545" t="s">
        <v>205</v>
      </c>
      <c r="G545" s="44">
        <f>CONVERT(LEFT(WEATHER14[[#This Row],[TEMP °F]],FIND("F",WEATHER14[[#This Row],[TEMP °F]])-3),"F","C")</f>
        <v>0</v>
      </c>
      <c r="H545">
        <f>WEEKDAY(WEATHER14[[#This Row],[Date]])</f>
        <v>6</v>
      </c>
      <c r="I545" t="str">
        <f>IF(ISNUMBER(MATCH(WEATHER14[[#This Row],[Date]],$M$6:$M$9,0)),"HOLIDAY","")</f>
        <v/>
      </c>
    </row>
    <row r="546" spans="4:9" x14ac:dyDescent="0.25">
      <c r="D546" s="32">
        <v>45283</v>
      </c>
      <c r="E546" s="43">
        <v>0</v>
      </c>
      <c r="F546" t="s">
        <v>206</v>
      </c>
      <c r="G546" s="44">
        <f>CONVERT(LEFT(WEATHER14[[#This Row],[TEMP °F]],FIND("F",WEATHER14[[#This Row],[TEMP °F]])-3),"F","C")</f>
        <v>-1.1111111111111112</v>
      </c>
      <c r="H546">
        <f>WEEKDAY(WEATHER14[[#This Row],[Date]])</f>
        <v>7</v>
      </c>
      <c r="I546" t="str">
        <f>IF(ISNUMBER(MATCH(WEATHER14[[#This Row],[Date]],$M$6:$M$9,0)),"HOLIDAY","")</f>
        <v/>
      </c>
    </row>
    <row r="547" spans="4:9" x14ac:dyDescent="0.25">
      <c r="D547" s="32">
        <v>45283</v>
      </c>
      <c r="E547" s="43">
        <v>4.1666666666666664E-2</v>
      </c>
      <c r="F547" t="s">
        <v>205</v>
      </c>
      <c r="G547" s="44">
        <f>CONVERT(LEFT(WEATHER14[[#This Row],[TEMP °F]],FIND("F",WEATHER14[[#This Row],[TEMP °F]])-3),"F","C")</f>
        <v>0</v>
      </c>
      <c r="H547">
        <f>WEEKDAY(WEATHER14[[#This Row],[Date]])</f>
        <v>7</v>
      </c>
      <c r="I547" t="str">
        <f>IF(ISNUMBER(MATCH(WEATHER14[[#This Row],[Date]],$M$6:$M$9,0)),"HOLIDAY","")</f>
        <v/>
      </c>
    </row>
    <row r="548" spans="4:9" x14ac:dyDescent="0.25">
      <c r="D548" s="32">
        <v>45283</v>
      </c>
      <c r="E548" s="43">
        <v>8.3333333333333329E-2</v>
      </c>
      <c r="F548" t="s">
        <v>205</v>
      </c>
      <c r="G548" s="44">
        <f>CONVERT(LEFT(WEATHER14[[#This Row],[TEMP °F]],FIND("F",WEATHER14[[#This Row],[TEMP °F]])-3),"F","C")</f>
        <v>0</v>
      </c>
      <c r="H548">
        <f>WEEKDAY(WEATHER14[[#This Row],[Date]])</f>
        <v>7</v>
      </c>
      <c r="I548" t="str">
        <f>IF(ISNUMBER(MATCH(WEATHER14[[#This Row],[Date]],$M$6:$M$9,0)),"HOLIDAY","")</f>
        <v/>
      </c>
    </row>
    <row r="549" spans="4:9" x14ac:dyDescent="0.25">
      <c r="D549" s="32">
        <v>45283</v>
      </c>
      <c r="E549" s="43">
        <v>0.125</v>
      </c>
      <c r="F549" t="s">
        <v>205</v>
      </c>
      <c r="G549" s="44">
        <f>CONVERT(LEFT(WEATHER14[[#This Row],[TEMP °F]],FIND("F",WEATHER14[[#This Row],[TEMP °F]])-3),"F","C")</f>
        <v>0</v>
      </c>
      <c r="H549">
        <f>WEEKDAY(WEATHER14[[#This Row],[Date]])</f>
        <v>7</v>
      </c>
      <c r="I549" t="str">
        <f>IF(ISNUMBER(MATCH(WEATHER14[[#This Row],[Date]],$M$6:$M$9,0)),"HOLIDAY","")</f>
        <v/>
      </c>
    </row>
    <row r="550" spans="4:9" x14ac:dyDescent="0.25">
      <c r="D550" s="32">
        <v>45283</v>
      </c>
      <c r="E550" s="43">
        <v>0.16666666666666666</v>
      </c>
      <c r="F550" t="s">
        <v>205</v>
      </c>
      <c r="G550" s="44">
        <f>CONVERT(LEFT(WEATHER14[[#This Row],[TEMP °F]],FIND("F",WEATHER14[[#This Row],[TEMP °F]])-3),"F","C")</f>
        <v>0</v>
      </c>
      <c r="H550">
        <f>WEEKDAY(WEATHER14[[#This Row],[Date]])</f>
        <v>7</v>
      </c>
      <c r="I550" t="str">
        <f>IF(ISNUMBER(MATCH(WEATHER14[[#This Row],[Date]],$M$6:$M$9,0)),"HOLIDAY","")</f>
        <v/>
      </c>
    </row>
    <row r="551" spans="4:9" x14ac:dyDescent="0.25">
      <c r="D551" s="32">
        <v>45283</v>
      </c>
      <c r="E551" s="43">
        <v>0.20833333333333334</v>
      </c>
      <c r="F551" t="s">
        <v>205</v>
      </c>
      <c r="G551" s="44">
        <f>CONVERT(LEFT(WEATHER14[[#This Row],[TEMP °F]],FIND("F",WEATHER14[[#This Row],[TEMP °F]])-3),"F","C")</f>
        <v>0</v>
      </c>
      <c r="H551">
        <f>WEEKDAY(WEATHER14[[#This Row],[Date]])</f>
        <v>7</v>
      </c>
      <c r="I551" t="str">
        <f>IF(ISNUMBER(MATCH(WEATHER14[[#This Row],[Date]],$M$6:$M$9,0)),"HOLIDAY","")</f>
        <v/>
      </c>
    </row>
    <row r="552" spans="4:9" x14ac:dyDescent="0.25">
      <c r="D552" s="32">
        <v>45283</v>
      </c>
      <c r="E552" s="43">
        <v>0.25</v>
      </c>
      <c r="F552" t="s">
        <v>204</v>
      </c>
      <c r="G552" s="44">
        <f>CONVERT(LEFT(WEATHER14[[#This Row],[TEMP °F]],FIND("F",WEATHER14[[#This Row],[TEMP °F]])-3),"F","C")</f>
        <v>1.1111111111111112</v>
      </c>
      <c r="H552">
        <f>WEEKDAY(WEATHER14[[#This Row],[Date]])</f>
        <v>7</v>
      </c>
      <c r="I552" t="str">
        <f>IF(ISNUMBER(MATCH(WEATHER14[[#This Row],[Date]],$M$6:$M$9,0)),"HOLIDAY","")</f>
        <v/>
      </c>
    </row>
    <row r="553" spans="4:9" x14ac:dyDescent="0.25">
      <c r="D553" s="32">
        <v>45283</v>
      </c>
      <c r="E553" s="43">
        <v>0.29166666666666669</v>
      </c>
      <c r="F553" t="s">
        <v>204</v>
      </c>
      <c r="G553" s="44">
        <f>CONVERT(LEFT(WEATHER14[[#This Row],[TEMP °F]],FIND("F",WEATHER14[[#This Row],[TEMP °F]])-3),"F","C")</f>
        <v>1.1111111111111112</v>
      </c>
      <c r="H553">
        <f>WEEKDAY(WEATHER14[[#This Row],[Date]])</f>
        <v>7</v>
      </c>
      <c r="I553" t="str">
        <f>IF(ISNUMBER(MATCH(WEATHER14[[#This Row],[Date]],$M$6:$M$9,0)),"HOLIDAY","")</f>
        <v/>
      </c>
    </row>
    <row r="554" spans="4:9" x14ac:dyDescent="0.25">
      <c r="D554" s="32">
        <v>45283</v>
      </c>
      <c r="E554" s="43">
        <v>0.33333333333333331</v>
      </c>
      <c r="F554" t="s">
        <v>204</v>
      </c>
      <c r="G554" s="44">
        <f>CONVERT(LEFT(WEATHER14[[#This Row],[TEMP °F]],FIND("F",WEATHER14[[#This Row],[TEMP °F]])-3),"F","C")</f>
        <v>1.1111111111111112</v>
      </c>
      <c r="H554">
        <f>WEEKDAY(WEATHER14[[#This Row],[Date]])</f>
        <v>7</v>
      </c>
      <c r="I554" t="str">
        <f>IF(ISNUMBER(MATCH(WEATHER14[[#This Row],[Date]],$M$6:$M$9,0)),"HOLIDAY","")</f>
        <v/>
      </c>
    </row>
    <row r="555" spans="4:9" x14ac:dyDescent="0.25">
      <c r="D555" s="32">
        <v>45283</v>
      </c>
      <c r="E555" s="43">
        <v>0.375</v>
      </c>
      <c r="F555" t="s">
        <v>203</v>
      </c>
      <c r="G555" s="44">
        <f>CONVERT(LEFT(WEATHER14[[#This Row],[TEMP °F]],FIND("F",WEATHER14[[#This Row],[TEMP °F]])-3),"F","C")</f>
        <v>2.2222222222222223</v>
      </c>
      <c r="H555">
        <f>WEEKDAY(WEATHER14[[#This Row],[Date]])</f>
        <v>7</v>
      </c>
      <c r="I555" t="str">
        <f>IF(ISNUMBER(MATCH(WEATHER14[[#This Row],[Date]],$M$6:$M$9,0)),"HOLIDAY","")</f>
        <v/>
      </c>
    </row>
    <row r="556" spans="4:9" x14ac:dyDescent="0.25">
      <c r="D556" s="32">
        <v>45283</v>
      </c>
      <c r="E556" s="43">
        <v>0.41666666666666669</v>
      </c>
      <c r="F556" t="s">
        <v>203</v>
      </c>
      <c r="G556" s="44">
        <f>CONVERT(LEFT(WEATHER14[[#This Row],[TEMP °F]],FIND("F",WEATHER14[[#This Row],[TEMP °F]])-3),"F","C")</f>
        <v>2.2222222222222223</v>
      </c>
      <c r="H556">
        <f>WEEKDAY(WEATHER14[[#This Row],[Date]])</f>
        <v>7</v>
      </c>
      <c r="I556" t="str">
        <f>IF(ISNUMBER(MATCH(WEATHER14[[#This Row],[Date]],$M$6:$M$9,0)),"HOLIDAY","")</f>
        <v/>
      </c>
    </row>
    <row r="557" spans="4:9" x14ac:dyDescent="0.25">
      <c r="D557" s="32">
        <v>45283</v>
      </c>
      <c r="E557" s="43">
        <v>0.45833333333333331</v>
      </c>
      <c r="F557" t="s">
        <v>202</v>
      </c>
      <c r="G557" s="44">
        <f>CONVERT(LEFT(WEATHER14[[#This Row],[TEMP °F]],FIND("F",WEATHER14[[#This Row],[TEMP °F]])-3),"F","C")</f>
        <v>2.7777777777777777</v>
      </c>
      <c r="H557">
        <f>WEEKDAY(WEATHER14[[#This Row],[Date]])</f>
        <v>7</v>
      </c>
      <c r="I557" t="str">
        <f>IF(ISNUMBER(MATCH(WEATHER14[[#This Row],[Date]],$M$6:$M$9,0)),"HOLIDAY","")</f>
        <v/>
      </c>
    </row>
    <row r="558" spans="4:9" x14ac:dyDescent="0.25">
      <c r="D558" s="32">
        <v>45283</v>
      </c>
      <c r="E558" s="43">
        <v>0.5</v>
      </c>
      <c r="F558" t="s">
        <v>209</v>
      </c>
      <c r="G558" s="44">
        <f>CONVERT(LEFT(WEATHER14[[#This Row],[TEMP °F]],FIND("F",WEATHER14[[#This Row],[TEMP °F]])-3),"F","C")</f>
        <v>3.8888888888888888</v>
      </c>
      <c r="H558">
        <f>WEEKDAY(WEATHER14[[#This Row],[Date]])</f>
        <v>7</v>
      </c>
      <c r="I558" t="str">
        <f>IF(ISNUMBER(MATCH(WEATHER14[[#This Row],[Date]],$M$6:$M$9,0)),"HOLIDAY","")</f>
        <v/>
      </c>
    </row>
    <row r="559" spans="4:9" x14ac:dyDescent="0.25">
      <c r="D559" s="32">
        <v>45283</v>
      </c>
      <c r="E559" s="43">
        <v>0.54166666666666663</v>
      </c>
      <c r="F559" t="s">
        <v>209</v>
      </c>
      <c r="G559" s="44">
        <f>CONVERT(LEFT(WEATHER14[[#This Row],[TEMP °F]],FIND("F",WEATHER14[[#This Row],[TEMP °F]])-3),"F","C")</f>
        <v>3.8888888888888888</v>
      </c>
      <c r="H559">
        <f>WEEKDAY(WEATHER14[[#This Row],[Date]])</f>
        <v>7</v>
      </c>
      <c r="I559" t="str">
        <f>IF(ISNUMBER(MATCH(WEATHER14[[#This Row],[Date]],$M$6:$M$9,0)),"HOLIDAY","")</f>
        <v/>
      </c>
    </row>
    <row r="560" spans="4:9" x14ac:dyDescent="0.25">
      <c r="D560" s="32">
        <v>45283</v>
      </c>
      <c r="E560" s="43">
        <v>0.58333333333333337</v>
      </c>
      <c r="F560" t="s">
        <v>209</v>
      </c>
      <c r="G560" s="44">
        <f>CONVERT(LEFT(WEATHER14[[#This Row],[TEMP °F]],FIND("F",WEATHER14[[#This Row],[TEMP °F]])-3),"F","C")</f>
        <v>3.8888888888888888</v>
      </c>
      <c r="H560">
        <f>WEEKDAY(WEATHER14[[#This Row],[Date]])</f>
        <v>7</v>
      </c>
      <c r="I560" t="str">
        <f>IF(ISNUMBER(MATCH(WEATHER14[[#This Row],[Date]],$M$6:$M$9,0)),"HOLIDAY","")</f>
        <v/>
      </c>
    </row>
    <row r="561" spans="4:9" x14ac:dyDescent="0.25">
      <c r="D561" s="32">
        <v>45283</v>
      </c>
      <c r="E561" s="43">
        <v>0.625</v>
      </c>
      <c r="F561" t="s">
        <v>209</v>
      </c>
      <c r="G561" s="44">
        <f>CONVERT(LEFT(WEATHER14[[#This Row],[TEMP °F]],FIND("F",WEATHER14[[#This Row],[TEMP °F]])-3),"F","C")</f>
        <v>3.8888888888888888</v>
      </c>
      <c r="H561">
        <f>WEEKDAY(WEATHER14[[#This Row],[Date]])</f>
        <v>7</v>
      </c>
      <c r="I561" t="str">
        <f>IF(ISNUMBER(MATCH(WEATHER14[[#This Row],[Date]],$M$6:$M$9,0)),"HOLIDAY","")</f>
        <v/>
      </c>
    </row>
    <row r="562" spans="4:9" x14ac:dyDescent="0.25">
      <c r="D562" s="32">
        <v>45283</v>
      </c>
      <c r="E562" s="43">
        <v>0.66666666666666663</v>
      </c>
      <c r="F562" t="s">
        <v>209</v>
      </c>
      <c r="G562" s="44">
        <f>CONVERT(LEFT(WEATHER14[[#This Row],[TEMP °F]],FIND("F",WEATHER14[[#This Row],[TEMP °F]])-3),"F","C")</f>
        <v>3.8888888888888888</v>
      </c>
      <c r="H562">
        <f>WEEKDAY(WEATHER14[[#This Row],[Date]])</f>
        <v>7</v>
      </c>
      <c r="I562" t="str">
        <f>IF(ISNUMBER(MATCH(WEATHER14[[#This Row],[Date]],$M$6:$M$9,0)),"HOLIDAY","")</f>
        <v/>
      </c>
    </row>
    <row r="563" spans="4:9" x14ac:dyDescent="0.25">
      <c r="D563" s="32">
        <v>45283</v>
      </c>
      <c r="E563" s="43">
        <v>0.70833333333333337</v>
      </c>
      <c r="F563" t="s">
        <v>209</v>
      </c>
      <c r="G563" s="44">
        <f>CONVERT(LEFT(WEATHER14[[#This Row],[TEMP °F]],FIND("F",WEATHER14[[#This Row],[TEMP °F]])-3),"F","C")</f>
        <v>3.8888888888888888</v>
      </c>
      <c r="H563">
        <f>WEEKDAY(WEATHER14[[#This Row],[Date]])</f>
        <v>7</v>
      </c>
      <c r="I563" t="str">
        <f>IF(ISNUMBER(MATCH(WEATHER14[[#This Row],[Date]],$M$6:$M$9,0)),"HOLIDAY","")</f>
        <v/>
      </c>
    </row>
    <row r="564" spans="4:9" x14ac:dyDescent="0.25">
      <c r="D564" s="32">
        <v>45283</v>
      </c>
      <c r="E564" s="43">
        <v>0.75</v>
      </c>
      <c r="F564" t="s">
        <v>209</v>
      </c>
      <c r="G564" s="44">
        <f>CONVERT(LEFT(WEATHER14[[#This Row],[TEMP °F]],FIND("F",WEATHER14[[#This Row],[TEMP °F]])-3),"F","C")</f>
        <v>3.8888888888888888</v>
      </c>
      <c r="H564">
        <f>WEEKDAY(WEATHER14[[#This Row],[Date]])</f>
        <v>7</v>
      </c>
      <c r="I564" t="str">
        <f>IF(ISNUMBER(MATCH(WEATHER14[[#This Row],[Date]],$M$6:$M$9,0)),"HOLIDAY","")</f>
        <v/>
      </c>
    </row>
    <row r="565" spans="4:9" x14ac:dyDescent="0.25">
      <c r="D565" s="32">
        <v>45283</v>
      </c>
      <c r="E565" s="43">
        <v>0.79166666666666663</v>
      </c>
      <c r="F565" t="s">
        <v>209</v>
      </c>
      <c r="G565" s="44">
        <f>CONVERT(LEFT(WEATHER14[[#This Row],[TEMP °F]],FIND("F",WEATHER14[[#This Row],[TEMP °F]])-3),"F","C")</f>
        <v>3.8888888888888888</v>
      </c>
      <c r="H565">
        <f>WEEKDAY(WEATHER14[[#This Row],[Date]])</f>
        <v>7</v>
      </c>
      <c r="I565" t="str">
        <f>IF(ISNUMBER(MATCH(WEATHER14[[#This Row],[Date]],$M$6:$M$9,0)),"HOLIDAY","")</f>
        <v/>
      </c>
    </row>
    <row r="566" spans="4:9" x14ac:dyDescent="0.25">
      <c r="D566" s="32">
        <v>45283</v>
      </c>
      <c r="E566" s="43">
        <v>0.83333333333333337</v>
      </c>
      <c r="F566" t="s">
        <v>209</v>
      </c>
      <c r="G566" s="44">
        <f>CONVERT(LEFT(WEATHER14[[#This Row],[TEMP °F]],FIND("F",WEATHER14[[#This Row],[TEMP °F]])-3),"F","C")</f>
        <v>3.8888888888888888</v>
      </c>
      <c r="H566">
        <f>WEEKDAY(WEATHER14[[#This Row],[Date]])</f>
        <v>7</v>
      </c>
      <c r="I566" t="str">
        <f>IF(ISNUMBER(MATCH(WEATHER14[[#This Row],[Date]],$M$6:$M$9,0)),"HOLIDAY","")</f>
        <v/>
      </c>
    </row>
    <row r="567" spans="4:9" x14ac:dyDescent="0.25">
      <c r="D567" s="32">
        <v>45283</v>
      </c>
      <c r="E567" s="43">
        <v>0.875</v>
      </c>
      <c r="F567" t="s">
        <v>209</v>
      </c>
      <c r="G567" s="44">
        <f>CONVERT(LEFT(WEATHER14[[#This Row],[TEMP °F]],FIND("F",WEATHER14[[#This Row],[TEMP °F]])-3),"F","C")</f>
        <v>3.8888888888888888</v>
      </c>
      <c r="H567">
        <f>WEEKDAY(WEATHER14[[#This Row],[Date]])</f>
        <v>7</v>
      </c>
      <c r="I567" t="str">
        <f>IF(ISNUMBER(MATCH(WEATHER14[[#This Row],[Date]],$M$6:$M$9,0)),"HOLIDAY","")</f>
        <v/>
      </c>
    </row>
    <row r="568" spans="4:9" x14ac:dyDescent="0.25">
      <c r="D568" s="32">
        <v>45283</v>
      </c>
      <c r="E568" s="43">
        <v>0.91666666666666663</v>
      </c>
      <c r="F568" t="s">
        <v>209</v>
      </c>
      <c r="G568" s="44">
        <f>CONVERT(LEFT(WEATHER14[[#This Row],[TEMP °F]],FIND("F",WEATHER14[[#This Row],[TEMP °F]])-3),"F","C")</f>
        <v>3.8888888888888888</v>
      </c>
      <c r="H568">
        <f>WEEKDAY(WEATHER14[[#This Row],[Date]])</f>
        <v>7</v>
      </c>
      <c r="I568" t="str">
        <f>IF(ISNUMBER(MATCH(WEATHER14[[#This Row],[Date]],$M$6:$M$9,0)),"HOLIDAY","")</f>
        <v/>
      </c>
    </row>
    <row r="569" spans="4:9" x14ac:dyDescent="0.25">
      <c r="D569" s="32">
        <v>45283</v>
      </c>
      <c r="E569" s="43">
        <v>0.95833333333333337</v>
      </c>
      <c r="F569" t="s">
        <v>209</v>
      </c>
      <c r="G569" s="44">
        <f>CONVERT(LEFT(WEATHER14[[#This Row],[TEMP °F]],FIND("F",WEATHER14[[#This Row],[TEMP °F]])-3),"F","C")</f>
        <v>3.8888888888888888</v>
      </c>
      <c r="H569">
        <f>WEEKDAY(WEATHER14[[#This Row],[Date]])</f>
        <v>7</v>
      </c>
      <c r="I569" t="str">
        <f>IF(ISNUMBER(MATCH(WEATHER14[[#This Row],[Date]],$M$6:$M$9,0)),"HOLIDAY","")</f>
        <v/>
      </c>
    </row>
    <row r="570" spans="4:9" x14ac:dyDescent="0.25">
      <c r="D570" s="32">
        <v>45284</v>
      </c>
      <c r="E570" s="43">
        <v>0</v>
      </c>
      <c r="F570" t="s">
        <v>209</v>
      </c>
      <c r="G570" s="44">
        <f>CONVERT(LEFT(WEATHER14[[#This Row],[TEMP °F]],FIND("F",WEATHER14[[#This Row],[TEMP °F]])-3),"F","C")</f>
        <v>3.8888888888888888</v>
      </c>
      <c r="H570">
        <f>WEEKDAY(WEATHER14[[#This Row],[Date]])</f>
        <v>1</v>
      </c>
      <c r="I570" t="str">
        <f>IF(ISNUMBER(MATCH(WEATHER14[[#This Row],[Date]],$M$6:$M$9,0)),"HOLIDAY","")</f>
        <v/>
      </c>
    </row>
    <row r="571" spans="4:9" x14ac:dyDescent="0.25">
      <c r="D571" s="32">
        <v>45284</v>
      </c>
      <c r="E571" s="43">
        <v>4.1666666666666664E-2</v>
      </c>
      <c r="F571" t="s">
        <v>202</v>
      </c>
      <c r="G571" s="44">
        <f>CONVERT(LEFT(WEATHER14[[#This Row],[TEMP °F]],FIND("F",WEATHER14[[#This Row],[TEMP °F]])-3),"F","C")</f>
        <v>2.7777777777777777</v>
      </c>
      <c r="H571">
        <f>WEEKDAY(WEATHER14[[#This Row],[Date]])</f>
        <v>1</v>
      </c>
      <c r="I571" t="str">
        <f>IF(ISNUMBER(MATCH(WEATHER14[[#This Row],[Date]],$M$6:$M$9,0)),"HOLIDAY","")</f>
        <v/>
      </c>
    </row>
    <row r="572" spans="4:9" x14ac:dyDescent="0.25">
      <c r="D572" s="32">
        <v>45284</v>
      </c>
      <c r="E572" s="43">
        <v>8.3333333333333329E-2</v>
      </c>
      <c r="F572" t="s">
        <v>202</v>
      </c>
      <c r="G572" s="44">
        <f>CONVERT(LEFT(WEATHER14[[#This Row],[TEMP °F]],FIND("F",WEATHER14[[#This Row],[TEMP °F]])-3),"F","C")</f>
        <v>2.7777777777777777</v>
      </c>
      <c r="H572">
        <f>WEEKDAY(WEATHER14[[#This Row],[Date]])</f>
        <v>1</v>
      </c>
      <c r="I572" t="str">
        <f>IF(ISNUMBER(MATCH(WEATHER14[[#This Row],[Date]],$M$6:$M$9,0)),"HOLIDAY","")</f>
        <v/>
      </c>
    </row>
    <row r="573" spans="4:9" x14ac:dyDescent="0.25">
      <c r="D573" s="32">
        <v>45284</v>
      </c>
      <c r="E573" s="43">
        <v>0.125</v>
      </c>
      <c r="F573" t="s">
        <v>202</v>
      </c>
      <c r="G573" s="44">
        <f>CONVERT(LEFT(WEATHER14[[#This Row],[TEMP °F]],FIND("F",WEATHER14[[#This Row],[TEMP °F]])-3),"F","C")</f>
        <v>2.7777777777777777</v>
      </c>
      <c r="H573">
        <f>WEEKDAY(WEATHER14[[#This Row],[Date]])</f>
        <v>1</v>
      </c>
      <c r="I573" t="str">
        <f>IF(ISNUMBER(MATCH(WEATHER14[[#This Row],[Date]],$M$6:$M$9,0)),"HOLIDAY","")</f>
        <v/>
      </c>
    </row>
    <row r="574" spans="4:9" x14ac:dyDescent="0.25">
      <c r="D574" s="32">
        <v>45284</v>
      </c>
      <c r="E574" s="43">
        <v>0.16666666666666666</v>
      </c>
      <c r="F574" t="s">
        <v>203</v>
      </c>
      <c r="G574" s="44">
        <f>CONVERT(LEFT(WEATHER14[[#This Row],[TEMP °F]],FIND("F",WEATHER14[[#This Row],[TEMP °F]])-3),"F","C")</f>
        <v>2.2222222222222223</v>
      </c>
      <c r="H574">
        <f>WEEKDAY(WEATHER14[[#This Row],[Date]])</f>
        <v>1</v>
      </c>
      <c r="I574" t="str">
        <f>IF(ISNUMBER(MATCH(WEATHER14[[#This Row],[Date]],$M$6:$M$9,0)),"HOLIDAY","")</f>
        <v/>
      </c>
    </row>
    <row r="575" spans="4:9" x14ac:dyDescent="0.25">
      <c r="D575" s="32">
        <v>45284</v>
      </c>
      <c r="E575" s="43">
        <v>0.20833333333333334</v>
      </c>
      <c r="F575" t="s">
        <v>203</v>
      </c>
      <c r="G575" s="44">
        <f>CONVERT(LEFT(WEATHER14[[#This Row],[TEMP °F]],FIND("F",WEATHER14[[#This Row],[TEMP °F]])-3),"F","C")</f>
        <v>2.2222222222222223</v>
      </c>
      <c r="H575">
        <f>WEEKDAY(WEATHER14[[#This Row],[Date]])</f>
        <v>1</v>
      </c>
      <c r="I575" t="str">
        <f>IF(ISNUMBER(MATCH(WEATHER14[[#This Row],[Date]],$M$6:$M$9,0)),"HOLIDAY","")</f>
        <v/>
      </c>
    </row>
    <row r="576" spans="4:9" x14ac:dyDescent="0.25">
      <c r="D576" s="32">
        <v>45284</v>
      </c>
      <c r="E576" s="43">
        <v>0.25</v>
      </c>
      <c r="F576" t="s">
        <v>203</v>
      </c>
      <c r="G576" s="44">
        <f>CONVERT(LEFT(WEATHER14[[#This Row],[TEMP °F]],FIND("F",WEATHER14[[#This Row],[TEMP °F]])-3),"F","C")</f>
        <v>2.2222222222222223</v>
      </c>
      <c r="H576">
        <f>WEEKDAY(WEATHER14[[#This Row],[Date]])</f>
        <v>1</v>
      </c>
      <c r="I576" t="str">
        <f>IF(ISNUMBER(MATCH(WEATHER14[[#This Row],[Date]],$M$6:$M$9,0)),"HOLIDAY","")</f>
        <v/>
      </c>
    </row>
    <row r="577" spans="4:9" x14ac:dyDescent="0.25">
      <c r="D577" s="32">
        <v>45284</v>
      </c>
      <c r="E577" s="43">
        <v>0.29166666666666669</v>
      </c>
      <c r="F577" t="s">
        <v>203</v>
      </c>
      <c r="G577" s="44">
        <f>CONVERT(LEFT(WEATHER14[[#This Row],[TEMP °F]],FIND("F",WEATHER14[[#This Row],[TEMP °F]])-3),"F","C")</f>
        <v>2.2222222222222223</v>
      </c>
      <c r="H577">
        <f>WEEKDAY(WEATHER14[[#This Row],[Date]])</f>
        <v>1</v>
      </c>
      <c r="I577" t="str">
        <f>IF(ISNUMBER(MATCH(WEATHER14[[#This Row],[Date]],$M$6:$M$9,0)),"HOLIDAY","")</f>
        <v/>
      </c>
    </row>
    <row r="578" spans="4:9" x14ac:dyDescent="0.25">
      <c r="D578" s="32">
        <v>45284</v>
      </c>
      <c r="E578" s="43">
        <v>0.33333333333333331</v>
      </c>
      <c r="F578" t="s">
        <v>203</v>
      </c>
      <c r="G578" s="44">
        <f>CONVERT(LEFT(WEATHER14[[#This Row],[TEMP °F]],FIND("F",WEATHER14[[#This Row],[TEMP °F]])-3),"F","C")</f>
        <v>2.2222222222222223</v>
      </c>
      <c r="H578">
        <f>WEEKDAY(WEATHER14[[#This Row],[Date]])</f>
        <v>1</v>
      </c>
      <c r="I578" t="str">
        <f>IF(ISNUMBER(MATCH(WEATHER14[[#This Row],[Date]],$M$6:$M$9,0)),"HOLIDAY","")</f>
        <v/>
      </c>
    </row>
    <row r="579" spans="4:9" x14ac:dyDescent="0.25">
      <c r="D579" s="32">
        <v>45284</v>
      </c>
      <c r="E579" s="43">
        <v>0.375</v>
      </c>
      <c r="F579" t="s">
        <v>203</v>
      </c>
      <c r="G579" s="44">
        <f>CONVERT(LEFT(WEATHER14[[#This Row],[TEMP °F]],FIND("F",WEATHER14[[#This Row],[TEMP °F]])-3),"F","C")</f>
        <v>2.2222222222222223</v>
      </c>
      <c r="H579">
        <f>WEEKDAY(WEATHER14[[#This Row],[Date]])</f>
        <v>1</v>
      </c>
      <c r="I579" t="str">
        <f>IF(ISNUMBER(MATCH(WEATHER14[[#This Row],[Date]],$M$6:$M$9,0)),"HOLIDAY","")</f>
        <v/>
      </c>
    </row>
    <row r="580" spans="4:9" x14ac:dyDescent="0.25">
      <c r="D580" s="32">
        <v>45284</v>
      </c>
      <c r="E580" s="43">
        <v>0.41666666666666669</v>
      </c>
      <c r="F580" t="s">
        <v>202</v>
      </c>
      <c r="G580" s="44">
        <f>CONVERT(LEFT(WEATHER14[[#This Row],[TEMP °F]],FIND("F",WEATHER14[[#This Row],[TEMP °F]])-3),"F","C")</f>
        <v>2.7777777777777777</v>
      </c>
      <c r="H580">
        <f>WEEKDAY(WEATHER14[[#This Row],[Date]])</f>
        <v>1</v>
      </c>
      <c r="I580" t="str">
        <f>IF(ISNUMBER(MATCH(WEATHER14[[#This Row],[Date]],$M$6:$M$9,0)),"HOLIDAY","")</f>
        <v/>
      </c>
    </row>
    <row r="581" spans="4:9" x14ac:dyDescent="0.25">
      <c r="D581" s="32">
        <v>45284</v>
      </c>
      <c r="E581" s="43">
        <v>0.45833333333333331</v>
      </c>
      <c r="F581" t="s">
        <v>202</v>
      </c>
      <c r="G581" s="44">
        <f>CONVERT(LEFT(WEATHER14[[#This Row],[TEMP °F]],FIND("F",WEATHER14[[#This Row],[TEMP °F]])-3),"F","C")</f>
        <v>2.7777777777777777</v>
      </c>
      <c r="H581">
        <f>WEEKDAY(WEATHER14[[#This Row],[Date]])</f>
        <v>1</v>
      </c>
      <c r="I581" t="str">
        <f>IF(ISNUMBER(MATCH(WEATHER14[[#This Row],[Date]],$M$6:$M$9,0)),"HOLIDAY","")</f>
        <v/>
      </c>
    </row>
    <row r="582" spans="4:9" x14ac:dyDescent="0.25">
      <c r="D582" s="32">
        <v>45284</v>
      </c>
      <c r="E582" s="43">
        <v>0.5</v>
      </c>
      <c r="F582" t="s">
        <v>209</v>
      </c>
      <c r="G582" s="44">
        <f>CONVERT(LEFT(WEATHER14[[#This Row],[TEMP °F]],FIND("F",WEATHER14[[#This Row],[TEMP °F]])-3),"F","C")</f>
        <v>3.8888888888888888</v>
      </c>
      <c r="H582">
        <f>WEEKDAY(WEATHER14[[#This Row],[Date]])</f>
        <v>1</v>
      </c>
      <c r="I582" t="str">
        <f>IF(ISNUMBER(MATCH(WEATHER14[[#This Row],[Date]],$M$6:$M$9,0)),"HOLIDAY","")</f>
        <v/>
      </c>
    </row>
    <row r="583" spans="4:9" x14ac:dyDescent="0.25">
      <c r="D583" s="32">
        <v>45284</v>
      </c>
      <c r="E583" s="43">
        <v>0.54166666666666663</v>
      </c>
      <c r="F583" t="s">
        <v>209</v>
      </c>
      <c r="G583" s="44">
        <f>CONVERT(LEFT(WEATHER14[[#This Row],[TEMP °F]],FIND("F",WEATHER14[[#This Row],[TEMP °F]])-3),"F","C")</f>
        <v>3.8888888888888888</v>
      </c>
      <c r="H583">
        <f>WEEKDAY(WEATHER14[[#This Row],[Date]])</f>
        <v>1</v>
      </c>
      <c r="I583" t="str">
        <f>IF(ISNUMBER(MATCH(WEATHER14[[#This Row],[Date]],$M$6:$M$9,0)),"HOLIDAY","")</f>
        <v/>
      </c>
    </row>
    <row r="584" spans="4:9" x14ac:dyDescent="0.25">
      <c r="D584" s="32">
        <v>45284</v>
      </c>
      <c r="E584" s="43">
        <v>0.58333333333333337</v>
      </c>
      <c r="F584" t="s">
        <v>209</v>
      </c>
      <c r="G584" s="44">
        <f>CONVERT(LEFT(WEATHER14[[#This Row],[TEMP °F]],FIND("F",WEATHER14[[#This Row],[TEMP °F]])-3),"F","C")</f>
        <v>3.8888888888888888</v>
      </c>
      <c r="H584">
        <f>WEEKDAY(WEATHER14[[#This Row],[Date]])</f>
        <v>1</v>
      </c>
      <c r="I584" t="str">
        <f>IF(ISNUMBER(MATCH(WEATHER14[[#This Row],[Date]],$M$6:$M$9,0)),"HOLIDAY","")</f>
        <v/>
      </c>
    </row>
    <row r="585" spans="4:9" x14ac:dyDescent="0.25">
      <c r="D585" s="32">
        <v>45284</v>
      </c>
      <c r="E585" s="43">
        <v>0.625</v>
      </c>
      <c r="F585" t="s">
        <v>201</v>
      </c>
      <c r="G585" s="44">
        <f>CONVERT(LEFT(WEATHER14[[#This Row],[TEMP °F]],FIND("F",WEATHER14[[#This Row],[TEMP °F]])-3),"F","C")</f>
        <v>5</v>
      </c>
      <c r="H585">
        <f>WEEKDAY(WEATHER14[[#This Row],[Date]])</f>
        <v>1</v>
      </c>
      <c r="I585" t="str">
        <f>IF(ISNUMBER(MATCH(WEATHER14[[#This Row],[Date]],$M$6:$M$9,0)),"HOLIDAY","")</f>
        <v/>
      </c>
    </row>
    <row r="586" spans="4:9" x14ac:dyDescent="0.25">
      <c r="D586" s="32">
        <v>45284</v>
      </c>
      <c r="E586" s="43">
        <v>0.66666666666666663</v>
      </c>
      <c r="F586" t="s">
        <v>201</v>
      </c>
      <c r="G586" s="44">
        <f>CONVERT(LEFT(WEATHER14[[#This Row],[TEMP °F]],FIND("F",WEATHER14[[#This Row],[TEMP °F]])-3),"F","C")</f>
        <v>5</v>
      </c>
      <c r="H586">
        <f>WEEKDAY(WEATHER14[[#This Row],[Date]])</f>
        <v>1</v>
      </c>
      <c r="I586" t="str">
        <f>IF(ISNUMBER(MATCH(WEATHER14[[#This Row],[Date]],$M$6:$M$9,0)),"HOLIDAY","")</f>
        <v/>
      </c>
    </row>
    <row r="587" spans="4:9" x14ac:dyDescent="0.25">
      <c r="D587" s="32">
        <v>45284</v>
      </c>
      <c r="E587" s="43">
        <v>0.70833333333333337</v>
      </c>
      <c r="F587" t="s">
        <v>209</v>
      </c>
      <c r="G587" s="44">
        <f>CONVERT(LEFT(WEATHER14[[#This Row],[TEMP °F]],FIND("F",WEATHER14[[#This Row],[TEMP °F]])-3),"F","C")</f>
        <v>3.8888888888888888</v>
      </c>
      <c r="H587">
        <f>WEEKDAY(WEATHER14[[#This Row],[Date]])</f>
        <v>1</v>
      </c>
      <c r="I587" t="str">
        <f>IF(ISNUMBER(MATCH(WEATHER14[[#This Row],[Date]],$M$6:$M$9,0)),"HOLIDAY","")</f>
        <v/>
      </c>
    </row>
    <row r="588" spans="4:9" x14ac:dyDescent="0.25">
      <c r="D588" s="32">
        <v>45284</v>
      </c>
      <c r="E588" s="43">
        <v>0.75</v>
      </c>
      <c r="F588" t="s">
        <v>209</v>
      </c>
      <c r="G588" s="44">
        <f>CONVERT(LEFT(WEATHER14[[#This Row],[TEMP °F]],FIND("F",WEATHER14[[#This Row],[TEMP °F]])-3),"F","C")</f>
        <v>3.8888888888888888</v>
      </c>
      <c r="H588">
        <f>WEEKDAY(WEATHER14[[#This Row],[Date]])</f>
        <v>1</v>
      </c>
      <c r="I588" t="str">
        <f>IF(ISNUMBER(MATCH(WEATHER14[[#This Row],[Date]],$M$6:$M$9,0)),"HOLIDAY","")</f>
        <v/>
      </c>
    </row>
    <row r="589" spans="4:9" x14ac:dyDescent="0.25">
      <c r="D589" s="32">
        <v>45284</v>
      </c>
      <c r="E589" s="43">
        <v>0.79166666666666663</v>
      </c>
      <c r="F589" t="s">
        <v>209</v>
      </c>
      <c r="G589" s="44">
        <f>CONVERT(LEFT(WEATHER14[[#This Row],[TEMP °F]],FIND("F",WEATHER14[[#This Row],[TEMP °F]])-3),"F","C")</f>
        <v>3.8888888888888888</v>
      </c>
      <c r="H589">
        <f>WEEKDAY(WEATHER14[[#This Row],[Date]])</f>
        <v>1</v>
      </c>
      <c r="I589" t="str">
        <f>IF(ISNUMBER(MATCH(WEATHER14[[#This Row],[Date]],$M$6:$M$9,0)),"HOLIDAY","")</f>
        <v/>
      </c>
    </row>
    <row r="590" spans="4:9" x14ac:dyDescent="0.25">
      <c r="D590" s="32">
        <v>45284</v>
      </c>
      <c r="E590" s="43">
        <v>0.83333333333333337</v>
      </c>
      <c r="F590" t="s">
        <v>209</v>
      </c>
      <c r="G590" s="44">
        <f>CONVERT(LEFT(WEATHER14[[#This Row],[TEMP °F]],FIND("F",WEATHER14[[#This Row],[TEMP °F]])-3),"F","C")</f>
        <v>3.8888888888888888</v>
      </c>
      <c r="H590">
        <f>WEEKDAY(WEATHER14[[#This Row],[Date]])</f>
        <v>1</v>
      </c>
      <c r="I590" t="str">
        <f>IF(ISNUMBER(MATCH(WEATHER14[[#This Row],[Date]],$M$6:$M$9,0)),"HOLIDAY","")</f>
        <v/>
      </c>
    </row>
    <row r="591" spans="4:9" x14ac:dyDescent="0.25">
      <c r="D591" s="32">
        <v>45284</v>
      </c>
      <c r="E591" s="43">
        <v>0.875</v>
      </c>
      <c r="F591" t="s">
        <v>209</v>
      </c>
      <c r="G591" s="44">
        <f>CONVERT(LEFT(WEATHER14[[#This Row],[TEMP °F]],FIND("F",WEATHER14[[#This Row],[TEMP °F]])-3),"F","C")</f>
        <v>3.8888888888888888</v>
      </c>
      <c r="H591">
        <f>WEEKDAY(WEATHER14[[#This Row],[Date]])</f>
        <v>1</v>
      </c>
      <c r="I591" t="str">
        <f>IF(ISNUMBER(MATCH(WEATHER14[[#This Row],[Date]],$M$6:$M$9,0)),"HOLIDAY","")</f>
        <v/>
      </c>
    </row>
    <row r="592" spans="4:9" x14ac:dyDescent="0.25">
      <c r="D592" s="32">
        <v>45284</v>
      </c>
      <c r="E592" s="43">
        <v>0.91666666666666663</v>
      </c>
      <c r="F592" t="s">
        <v>209</v>
      </c>
      <c r="G592" s="44">
        <f>CONVERT(LEFT(WEATHER14[[#This Row],[TEMP °F]],FIND("F",WEATHER14[[#This Row],[TEMP °F]])-3),"F","C")</f>
        <v>3.8888888888888888</v>
      </c>
      <c r="H592">
        <f>WEEKDAY(WEATHER14[[#This Row],[Date]])</f>
        <v>1</v>
      </c>
      <c r="I592" t="str">
        <f>IF(ISNUMBER(MATCH(WEATHER14[[#This Row],[Date]],$M$6:$M$9,0)),"HOLIDAY","")</f>
        <v/>
      </c>
    </row>
    <row r="593" spans="4:9" x14ac:dyDescent="0.25">
      <c r="D593" s="32">
        <v>45284</v>
      </c>
      <c r="E593" s="43">
        <v>0.95833333333333337</v>
      </c>
      <c r="F593" t="s">
        <v>209</v>
      </c>
      <c r="G593" s="44">
        <f>CONVERT(LEFT(WEATHER14[[#This Row],[TEMP °F]],FIND("F",WEATHER14[[#This Row],[TEMP °F]])-3),"F","C")</f>
        <v>3.8888888888888888</v>
      </c>
      <c r="H593">
        <f>WEEKDAY(WEATHER14[[#This Row],[Date]])</f>
        <v>1</v>
      </c>
      <c r="I593" t="str">
        <f>IF(ISNUMBER(MATCH(WEATHER14[[#This Row],[Date]],$M$6:$M$9,0)),"HOLIDAY","")</f>
        <v/>
      </c>
    </row>
    <row r="594" spans="4:9" x14ac:dyDescent="0.25">
      <c r="D594" s="32">
        <v>45285</v>
      </c>
      <c r="E594" s="43">
        <v>0</v>
      </c>
      <c r="F594" t="s">
        <v>209</v>
      </c>
      <c r="G594" s="44">
        <f>CONVERT(LEFT(WEATHER14[[#This Row],[TEMP °F]],FIND("F",WEATHER14[[#This Row],[TEMP °F]])-3),"F","C")</f>
        <v>3.8888888888888888</v>
      </c>
      <c r="H594">
        <f>WEEKDAY(WEATHER14[[#This Row],[Date]])</f>
        <v>2</v>
      </c>
      <c r="I594" t="str">
        <f>IF(ISNUMBER(MATCH(WEATHER14[[#This Row],[Date]],$M$6:$M$9,0)),"HOLIDAY","")</f>
        <v>HOLIDAY</v>
      </c>
    </row>
    <row r="595" spans="4:9" x14ac:dyDescent="0.25">
      <c r="D595" s="32">
        <v>45285</v>
      </c>
      <c r="E595" s="43">
        <v>4.1666666666666664E-2</v>
      </c>
      <c r="F595" t="s">
        <v>209</v>
      </c>
      <c r="G595" s="44">
        <f>CONVERT(LEFT(WEATHER14[[#This Row],[TEMP °F]],FIND("F",WEATHER14[[#This Row],[TEMP °F]])-3),"F","C")</f>
        <v>3.8888888888888888</v>
      </c>
      <c r="H595">
        <f>WEEKDAY(WEATHER14[[#This Row],[Date]])</f>
        <v>2</v>
      </c>
      <c r="I595" t="str">
        <f>IF(ISNUMBER(MATCH(WEATHER14[[#This Row],[Date]],$M$6:$M$9,0)),"HOLIDAY","")</f>
        <v>HOLIDAY</v>
      </c>
    </row>
    <row r="596" spans="4:9" x14ac:dyDescent="0.25">
      <c r="D596" s="32">
        <v>45285</v>
      </c>
      <c r="E596" s="43">
        <v>8.3333333333333329E-2</v>
      </c>
      <c r="F596" t="s">
        <v>209</v>
      </c>
      <c r="G596" s="44">
        <f>CONVERT(LEFT(WEATHER14[[#This Row],[TEMP °F]],FIND("F",WEATHER14[[#This Row],[TEMP °F]])-3),"F","C")</f>
        <v>3.8888888888888888</v>
      </c>
      <c r="H596">
        <f>WEEKDAY(WEATHER14[[#This Row],[Date]])</f>
        <v>2</v>
      </c>
      <c r="I596" t="str">
        <f>IF(ISNUMBER(MATCH(WEATHER14[[#This Row],[Date]],$M$6:$M$9,0)),"HOLIDAY","")</f>
        <v>HOLIDAY</v>
      </c>
    </row>
    <row r="597" spans="4:9" x14ac:dyDescent="0.25">
      <c r="D597" s="32">
        <v>45285</v>
      </c>
      <c r="E597" s="43">
        <v>0.125</v>
      </c>
      <c r="F597" t="s">
        <v>209</v>
      </c>
      <c r="G597" s="44">
        <f>CONVERT(LEFT(WEATHER14[[#This Row],[TEMP °F]],FIND("F",WEATHER14[[#This Row],[TEMP °F]])-3),"F","C")</f>
        <v>3.8888888888888888</v>
      </c>
      <c r="H597">
        <f>WEEKDAY(WEATHER14[[#This Row],[Date]])</f>
        <v>2</v>
      </c>
      <c r="I597" t="str">
        <f>IF(ISNUMBER(MATCH(WEATHER14[[#This Row],[Date]],$M$6:$M$9,0)),"HOLIDAY","")</f>
        <v>HOLIDAY</v>
      </c>
    </row>
    <row r="598" spans="4:9" x14ac:dyDescent="0.25">
      <c r="D598" s="32">
        <v>45285</v>
      </c>
      <c r="E598" s="43">
        <v>0.16666666666666666</v>
      </c>
      <c r="F598" t="s">
        <v>209</v>
      </c>
      <c r="G598" s="44">
        <f>CONVERT(LEFT(WEATHER14[[#This Row],[TEMP °F]],FIND("F",WEATHER14[[#This Row],[TEMP °F]])-3),"F","C")</f>
        <v>3.8888888888888888</v>
      </c>
      <c r="H598">
        <f>WEEKDAY(WEATHER14[[#This Row],[Date]])</f>
        <v>2</v>
      </c>
      <c r="I598" t="str">
        <f>IF(ISNUMBER(MATCH(WEATHER14[[#This Row],[Date]],$M$6:$M$9,0)),"HOLIDAY","")</f>
        <v>HOLIDAY</v>
      </c>
    </row>
    <row r="599" spans="4:9" x14ac:dyDescent="0.25">
      <c r="D599" s="32">
        <v>45285</v>
      </c>
      <c r="E599" s="43">
        <v>0.20833333333333334</v>
      </c>
      <c r="F599" t="s">
        <v>209</v>
      </c>
      <c r="G599" s="44">
        <f>CONVERT(LEFT(WEATHER14[[#This Row],[TEMP °F]],FIND("F",WEATHER14[[#This Row],[TEMP °F]])-3),"F","C")</f>
        <v>3.8888888888888888</v>
      </c>
      <c r="H599">
        <f>WEEKDAY(WEATHER14[[#This Row],[Date]])</f>
        <v>2</v>
      </c>
      <c r="I599" t="str">
        <f>IF(ISNUMBER(MATCH(WEATHER14[[#This Row],[Date]],$M$6:$M$9,0)),"HOLIDAY","")</f>
        <v>HOLIDAY</v>
      </c>
    </row>
    <row r="600" spans="4:9" x14ac:dyDescent="0.25">
      <c r="D600" s="32">
        <v>45285</v>
      </c>
      <c r="E600" s="43">
        <v>0.25</v>
      </c>
      <c r="F600" t="s">
        <v>209</v>
      </c>
      <c r="G600" s="44">
        <f>CONVERT(LEFT(WEATHER14[[#This Row],[TEMP °F]],FIND("F",WEATHER14[[#This Row],[TEMP °F]])-3),"F","C")</f>
        <v>3.8888888888888888</v>
      </c>
      <c r="H600">
        <f>WEEKDAY(WEATHER14[[#This Row],[Date]])</f>
        <v>2</v>
      </c>
      <c r="I600" t="str">
        <f>IF(ISNUMBER(MATCH(WEATHER14[[#This Row],[Date]],$M$6:$M$9,0)),"HOLIDAY","")</f>
        <v>HOLIDAY</v>
      </c>
    </row>
    <row r="601" spans="4:9" x14ac:dyDescent="0.25">
      <c r="D601" s="32">
        <v>45285</v>
      </c>
      <c r="E601" s="43">
        <v>0.29166666666666669</v>
      </c>
      <c r="F601" t="s">
        <v>209</v>
      </c>
      <c r="G601" s="44">
        <f>CONVERT(LEFT(WEATHER14[[#This Row],[TEMP °F]],FIND("F",WEATHER14[[#This Row],[TEMP °F]])-3),"F","C")</f>
        <v>3.8888888888888888</v>
      </c>
      <c r="H601">
        <f>WEEKDAY(WEATHER14[[#This Row],[Date]])</f>
        <v>2</v>
      </c>
      <c r="I601" t="str">
        <f>IF(ISNUMBER(MATCH(WEATHER14[[#This Row],[Date]],$M$6:$M$9,0)),"HOLIDAY","")</f>
        <v>HOLIDAY</v>
      </c>
    </row>
    <row r="602" spans="4:9" x14ac:dyDescent="0.25">
      <c r="D602" s="32">
        <v>45285</v>
      </c>
      <c r="E602" s="43">
        <v>0.33333333333333331</v>
      </c>
      <c r="F602" t="s">
        <v>209</v>
      </c>
      <c r="G602" s="44">
        <f>CONVERT(LEFT(WEATHER14[[#This Row],[TEMP °F]],FIND("F",WEATHER14[[#This Row],[TEMP °F]])-3),"F","C")</f>
        <v>3.8888888888888888</v>
      </c>
      <c r="H602">
        <f>WEEKDAY(WEATHER14[[#This Row],[Date]])</f>
        <v>2</v>
      </c>
      <c r="I602" t="str">
        <f>IF(ISNUMBER(MATCH(WEATHER14[[#This Row],[Date]],$M$6:$M$9,0)),"HOLIDAY","")</f>
        <v>HOLIDAY</v>
      </c>
    </row>
    <row r="603" spans="4:9" x14ac:dyDescent="0.25">
      <c r="D603" s="32">
        <v>45285</v>
      </c>
      <c r="E603" s="43">
        <v>0.375</v>
      </c>
      <c r="F603" t="s">
        <v>209</v>
      </c>
      <c r="G603" s="44">
        <f>CONVERT(LEFT(WEATHER14[[#This Row],[TEMP °F]],FIND("F",WEATHER14[[#This Row],[TEMP °F]])-3),"F","C")</f>
        <v>3.8888888888888888</v>
      </c>
      <c r="H603">
        <f>WEEKDAY(WEATHER14[[#This Row],[Date]])</f>
        <v>2</v>
      </c>
      <c r="I603" t="str">
        <f>IF(ISNUMBER(MATCH(WEATHER14[[#This Row],[Date]],$M$6:$M$9,0)),"HOLIDAY","")</f>
        <v>HOLIDAY</v>
      </c>
    </row>
    <row r="604" spans="4:9" x14ac:dyDescent="0.25">
      <c r="D604" s="32">
        <v>45285</v>
      </c>
      <c r="E604" s="43">
        <v>0.41666666666666669</v>
      </c>
      <c r="F604" t="s">
        <v>201</v>
      </c>
      <c r="G604" s="44">
        <f>CONVERT(LEFT(WEATHER14[[#This Row],[TEMP °F]],FIND("F",WEATHER14[[#This Row],[TEMP °F]])-3),"F","C")</f>
        <v>5</v>
      </c>
      <c r="H604">
        <f>WEEKDAY(WEATHER14[[#This Row],[Date]])</f>
        <v>2</v>
      </c>
      <c r="I604" t="str">
        <f>IF(ISNUMBER(MATCH(WEATHER14[[#This Row],[Date]],$M$6:$M$9,0)),"HOLIDAY","")</f>
        <v>HOLIDAY</v>
      </c>
    </row>
    <row r="605" spans="4:9" x14ac:dyDescent="0.25">
      <c r="D605" s="32">
        <v>45285</v>
      </c>
      <c r="E605" s="43">
        <v>0.45833333333333331</v>
      </c>
      <c r="F605" t="s">
        <v>201</v>
      </c>
      <c r="G605" s="44">
        <f>CONVERT(LEFT(WEATHER14[[#This Row],[TEMP °F]],FIND("F",WEATHER14[[#This Row],[TEMP °F]])-3),"F","C")</f>
        <v>5</v>
      </c>
      <c r="H605">
        <f>WEEKDAY(WEATHER14[[#This Row],[Date]])</f>
        <v>2</v>
      </c>
      <c r="I605" t="str">
        <f>IF(ISNUMBER(MATCH(WEATHER14[[#This Row],[Date]],$M$6:$M$9,0)),"HOLIDAY","")</f>
        <v>HOLIDAY</v>
      </c>
    </row>
    <row r="606" spans="4:9" x14ac:dyDescent="0.25">
      <c r="D606" s="32">
        <v>45285</v>
      </c>
      <c r="E606" s="43">
        <v>0.5</v>
      </c>
      <c r="F606" t="s">
        <v>201</v>
      </c>
      <c r="G606" s="44">
        <f>CONVERT(LEFT(WEATHER14[[#This Row],[TEMP °F]],FIND("F",WEATHER14[[#This Row],[TEMP °F]])-3),"F","C")</f>
        <v>5</v>
      </c>
      <c r="H606">
        <f>WEEKDAY(WEATHER14[[#This Row],[Date]])</f>
        <v>2</v>
      </c>
      <c r="I606" t="str">
        <f>IF(ISNUMBER(MATCH(WEATHER14[[#This Row],[Date]],$M$6:$M$9,0)),"HOLIDAY","")</f>
        <v>HOLIDAY</v>
      </c>
    </row>
    <row r="607" spans="4:9" x14ac:dyDescent="0.25">
      <c r="D607" s="32">
        <v>45285</v>
      </c>
      <c r="E607" s="43">
        <v>0.54166666666666663</v>
      </c>
      <c r="F607" t="s">
        <v>200</v>
      </c>
      <c r="G607" s="44">
        <f>CONVERT(LEFT(WEATHER14[[#This Row],[TEMP °F]],FIND("F",WEATHER14[[#This Row],[TEMP °F]])-3),"F","C")</f>
        <v>6.1111111111111107</v>
      </c>
      <c r="H607">
        <f>WEEKDAY(WEATHER14[[#This Row],[Date]])</f>
        <v>2</v>
      </c>
      <c r="I607" t="str">
        <f>IF(ISNUMBER(MATCH(WEATHER14[[#This Row],[Date]],$M$6:$M$9,0)),"HOLIDAY","")</f>
        <v>HOLIDAY</v>
      </c>
    </row>
    <row r="608" spans="4:9" x14ac:dyDescent="0.25">
      <c r="D608" s="32">
        <v>45285</v>
      </c>
      <c r="E608" s="43">
        <v>0.58333333333333337</v>
      </c>
      <c r="F608" t="s">
        <v>199</v>
      </c>
      <c r="G608" s="44">
        <f>CONVERT(LEFT(WEATHER14[[#This Row],[TEMP °F]],FIND("F",WEATHER14[[#This Row],[TEMP °F]])-3),"F","C")</f>
        <v>7.2222222222222223</v>
      </c>
      <c r="H608">
        <f>WEEKDAY(WEATHER14[[#This Row],[Date]])</f>
        <v>2</v>
      </c>
      <c r="I608" t="str">
        <f>IF(ISNUMBER(MATCH(WEATHER14[[#This Row],[Date]],$M$6:$M$9,0)),"HOLIDAY","")</f>
        <v>HOLIDAY</v>
      </c>
    </row>
    <row r="609" spans="4:9" x14ac:dyDescent="0.25">
      <c r="D609" s="32">
        <v>45285</v>
      </c>
      <c r="E609" s="43">
        <v>0.625</v>
      </c>
      <c r="F609" t="s">
        <v>200</v>
      </c>
      <c r="G609" s="44">
        <f>CONVERT(LEFT(WEATHER14[[#This Row],[TEMP °F]],FIND("F",WEATHER14[[#This Row],[TEMP °F]])-3),"F","C")</f>
        <v>6.1111111111111107</v>
      </c>
      <c r="H609">
        <f>WEEKDAY(WEATHER14[[#This Row],[Date]])</f>
        <v>2</v>
      </c>
      <c r="I609" t="str">
        <f>IF(ISNUMBER(MATCH(WEATHER14[[#This Row],[Date]],$M$6:$M$9,0)),"HOLIDAY","")</f>
        <v>HOLIDAY</v>
      </c>
    </row>
    <row r="610" spans="4:9" x14ac:dyDescent="0.25">
      <c r="D610" s="32">
        <v>45285</v>
      </c>
      <c r="E610" s="43">
        <v>0.66666666666666663</v>
      </c>
      <c r="F610" t="s">
        <v>200</v>
      </c>
      <c r="G610" s="44">
        <f>CONVERT(LEFT(WEATHER14[[#This Row],[TEMP °F]],FIND("F",WEATHER14[[#This Row],[TEMP °F]])-3),"F","C")</f>
        <v>6.1111111111111107</v>
      </c>
      <c r="H610">
        <f>WEEKDAY(WEATHER14[[#This Row],[Date]])</f>
        <v>2</v>
      </c>
      <c r="I610" t="str">
        <f>IF(ISNUMBER(MATCH(WEATHER14[[#This Row],[Date]],$M$6:$M$9,0)),"HOLIDAY","")</f>
        <v>HOLIDAY</v>
      </c>
    </row>
    <row r="611" spans="4:9" x14ac:dyDescent="0.25">
      <c r="D611" s="32">
        <v>45285</v>
      </c>
      <c r="E611" s="43">
        <v>0.70833333333333337</v>
      </c>
      <c r="F611" t="s">
        <v>200</v>
      </c>
      <c r="G611" s="44">
        <f>CONVERT(LEFT(WEATHER14[[#This Row],[TEMP °F]],FIND("F",WEATHER14[[#This Row],[TEMP °F]])-3),"F","C")</f>
        <v>6.1111111111111107</v>
      </c>
      <c r="H611">
        <f>WEEKDAY(WEATHER14[[#This Row],[Date]])</f>
        <v>2</v>
      </c>
      <c r="I611" t="str">
        <f>IF(ISNUMBER(MATCH(WEATHER14[[#This Row],[Date]],$M$6:$M$9,0)),"HOLIDAY","")</f>
        <v>HOLIDAY</v>
      </c>
    </row>
    <row r="612" spans="4:9" x14ac:dyDescent="0.25">
      <c r="D612" s="32">
        <v>45285</v>
      </c>
      <c r="E612" s="43">
        <v>0.75</v>
      </c>
      <c r="F612" t="s">
        <v>200</v>
      </c>
      <c r="G612" s="44">
        <f>CONVERT(LEFT(WEATHER14[[#This Row],[TEMP °F]],FIND("F",WEATHER14[[#This Row],[TEMP °F]])-3),"F","C")</f>
        <v>6.1111111111111107</v>
      </c>
      <c r="H612">
        <f>WEEKDAY(WEATHER14[[#This Row],[Date]])</f>
        <v>2</v>
      </c>
      <c r="I612" t="str">
        <f>IF(ISNUMBER(MATCH(WEATHER14[[#This Row],[Date]],$M$6:$M$9,0)),"HOLIDAY","")</f>
        <v>HOLIDAY</v>
      </c>
    </row>
    <row r="613" spans="4:9" x14ac:dyDescent="0.25">
      <c r="D613" s="32">
        <v>45285</v>
      </c>
      <c r="E613" s="43">
        <v>0.79166666666666663</v>
      </c>
      <c r="F613" t="s">
        <v>201</v>
      </c>
      <c r="G613" s="44">
        <f>CONVERT(LEFT(WEATHER14[[#This Row],[TEMP °F]],FIND("F",WEATHER14[[#This Row],[TEMP °F]])-3),"F","C")</f>
        <v>5</v>
      </c>
      <c r="H613">
        <f>WEEKDAY(WEATHER14[[#This Row],[Date]])</f>
        <v>2</v>
      </c>
      <c r="I613" t="str">
        <f>IF(ISNUMBER(MATCH(WEATHER14[[#This Row],[Date]],$M$6:$M$9,0)),"HOLIDAY","")</f>
        <v>HOLIDAY</v>
      </c>
    </row>
    <row r="614" spans="4:9" x14ac:dyDescent="0.25">
      <c r="D614" s="32">
        <v>45285</v>
      </c>
      <c r="E614" s="43">
        <v>0.83333333333333337</v>
      </c>
      <c r="F614" t="s">
        <v>201</v>
      </c>
      <c r="G614" s="44">
        <f>CONVERT(LEFT(WEATHER14[[#This Row],[TEMP °F]],FIND("F",WEATHER14[[#This Row],[TEMP °F]])-3),"F","C")</f>
        <v>5</v>
      </c>
      <c r="H614">
        <f>WEEKDAY(WEATHER14[[#This Row],[Date]])</f>
        <v>2</v>
      </c>
      <c r="I614" t="str">
        <f>IF(ISNUMBER(MATCH(WEATHER14[[#This Row],[Date]],$M$6:$M$9,0)),"HOLIDAY","")</f>
        <v>HOLIDAY</v>
      </c>
    </row>
    <row r="615" spans="4:9" x14ac:dyDescent="0.25">
      <c r="D615" s="32">
        <v>45285</v>
      </c>
      <c r="E615" s="43">
        <v>0.875</v>
      </c>
      <c r="F615" t="s">
        <v>201</v>
      </c>
      <c r="G615" s="44">
        <f>CONVERT(LEFT(WEATHER14[[#This Row],[TEMP °F]],FIND("F",WEATHER14[[#This Row],[TEMP °F]])-3),"F","C")</f>
        <v>5</v>
      </c>
      <c r="H615">
        <f>WEEKDAY(WEATHER14[[#This Row],[Date]])</f>
        <v>2</v>
      </c>
      <c r="I615" t="str">
        <f>IF(ISNUMBER(MATCH(WEATHER14[[#This Row],[Date]],$M$6:$M$9,0)),"HOLIDAY","")</f>
        <v>HOLIDAY</v>
      </c>
    </row>
    <row r="616" spans="4:9" x14ac:dyDescent="0.25">
      <c r="D616" s="32">
        <v>45285</v>
      </c>
      <c r="E616" s="43">
        <v>0.91666666666666663</v>
      </c>
      <c r="F616" t="s">
        <v>209</v>
      </c>
      <c r="G616" s="44">
        <f>CONVERT(LEFT(WEATHER14[[#This Row],[TEMP °F]],FIND("F",WEATHER14[[#This Row],[TEMP °F]])-3),"F","C")</f>
        <v>3.8888888888888888</v>
      </c>
      <c r="H616">
        <f>WEEKDAY(WEATHER14[[#This Row],[Date]])</f>
        <v>2</v>
      </c>
      <c r="I616" t="str">
        <f>IF(ISNUMBER(MATCH(WEATHER14[[#This Row],[Date]],$M$6:$M$9,0)),"HOLIDAY","")</f>
        <v>HOLIDAY</v>
      </c>
    </row>
    <row r="617" spans="4:9" x14ac:dyDescent="0.25">
      <c r="D617" s="32">
        <v>45285</v>
      </c>
      <c r="E617" s="43">
        <v>0.95833333333333337</v>
      </c>
      <c r="F617" t="s">
        <v>201</v>
      </c>
      <c r="G617" s="44">
        <f>CONVERT(LEFT(WEATHER14[[#This Row],[TEMP °F]],FIND("F",WEATHER14[[#This Row],[TEMP °F]])-3),"F","C")</f>
        <v>5</v>
      </c>
      <c r="H617">
        <f>WEEKDAY(WEATHER14[[#This Row],[Date]])</f>
        <v>2</v>
      </c>
      <c r="I617" t="str">
        <f>IF(ISNUMBER(MATCH(WEATHER14[[#This Row],[Date]],$M$6:$M$9,0)),"HOLIDAY","")</f>
        <v>HOLIDAY</v>
      </c>
    </row>
    <row r="618" spans="4:9" x14ac:dyDescent="0.25">
      <c r="D618" s="32">
        <v>45286</v>
      </c>
      <c r="E618" s="43">
        <v>0</v>
      </c>
      <c r="F618" t="s">
        <v>209</v>
      </c>
      <c r="G618" s="44">
        <f>CONVERT(LEFT(WEATHER14[[#This Row],[TEMP °F]],FIND("F",WEATHER14[[#This Row],[TEMP °F]])-3),"F","C")</f>
        <v>3.8888888888888888</v>
      </c>
      <c r="H618">
        <f>WEEKDAY(WEATHER14[[#This Row],[Date]])</f>
        <v>3</v>
      </c>
      <c r="I618" t="str">
        <f>IF(ISNUMBER(MATCH(WEATHER14[[#This Row],[Date]],$M$6:$M$9,0)),"HOLIDAY","")</f>
        <v/>
      </c>
    </row>
    <row r="619" spans="4:9" x14ac:dyDescent="0.25">
      <c r="D619" s="32">
        <v>45286</v>
      </c>
      <c r="E619" s="43">
        <v>4.1666666666666664E-2</v>
      </c>
      <c r="F619" t="s">
        <v>209</v>
      </c>
      <c r="G619" s="44">
        <f>CONVERT(LEFT(WEATHER14[[#This Row],[TEMP °F]],FIND("F",WEATHER14[[#This Row],[TEMP °F]])-3),"F","C")</f>
        <v>3.8888888888888888</v>
      </c>
      <c r="H619">
        <f>WEEKDAY(WEATHER14[[#This Row],[Date]])</f>
        <v>3</v>
      </c>
      <c r="I619" t="str">
        <f>IF(ISNUMBER(MATCH(WEATHER14[[#This Row],[Date]],$M$6:$M$9,0)),"HOLIDAY","")</f>
        <v/>
      </c>
    </row>
    <row r="620" spans="4:9" x14ac:dyDescent="0.25">
      <c r="D620" s="32">
        <v>45286</v>
      </c>
      <c r="E620" s="43">
        <v>8.3333333333333329E-2</v>
      </c>
      <c r="F620" t="s">
        <v>209</v>
      </c>
      <c r="G620" s="44">
        <f>CONVERT(LEFT(WEATHER14[[#This Row],[TEMP °F]],FIND("F",WEATHER14[[#This Row],[TEMP °F]])-3),"F","C")</f>
        <v>3.8888888888888888</v>
      </c>
      <c r="H620">
        <f>WEEKDAY(WEATHER14[[#This Row],[Date]])</f>
        <v>3</v>
      </c>
      <c r="I620" t="str">
        <f>IF(ISNUMBER(MATCH(WEATHER14[[#This Row],[Date]],$M$6:$M$9,0)),"HOLIDAY","")</f>
        <v/>
      </c>
    </row>
    <row r="621" spans="4:9" x14ac:dyDescent="0.25">
      <c r="D621" s="32">
        <v>45286</v>
      </c>
      <c r="E621" s="43">
        <v>0.125</v>
      </c>
      <c r="F621" t="s">
        <v>209</v>
      </c>
      <c r="G621" s="44">
        <f>CONVERT(LEFT(WEATHER14[[#This Row],[TEMP °F]],FIND("F",WEATHER14[[#This Row],[TEMP °F]])-3),"F","C")</f>
        <v>3.8888888888888888</v>
      </c>
      <c r="H621">
        <f>WEEKDAY(WEATHER14[[#This Row],[Date]])</f>
        <v>3</v>
      </c>
      <c r="I621" t="str">
        <f>IF(ISNUMBER(MATCH(WEATHER14[[#This Row],[Date]],$M$6:$M$9,0)),"HOLIDAY","")</f>
        <v/>
      </c>
    </row>
    <row r="622" spans="4:9" x14ac:dyDescent="0.25">
      <c r="D622" s="32">
        <v>45286</v>
      </c>
      <c r="E622" s="43">
        <v>0.16666666666666666</v>
      </c>
      <c r="F622" t="s">
        <v>209</v>
      </c>
      <c r="G622" s="44">
        <f>CONVERT(LEFT(WEATHER14[[#This Row],[TEMP °F]],FIND("F",WEATHER14[[#This Row],[TEMP °F]])-3),"F","C")</f>
        <v>3.8888888888888888</v>
      </c>
      <c r="H622">
        <f>WEEKDAY(WEATHER14[[#This Row],[Date]])</f>
        <v>3</v>
      </c>
      <c r="I622" t="str">
        <f>IF(ISNUMBER(MATCH(WEATHER14[[#This Row],[Date]],$M$6:$M$9,0)),"HOLIDAY","")</f>
        <v/>
      </c>
    </row>
    <row r="623" spans="4:9" x14ac:dyDescent="0.25">
      <c r="D623" s="32">
        <v>45286</v>
      </c>
      <c r="E623" s="43">
        <v>0.20833333333333334</v>
      </c>
      <c r="F623" t="s">
        <v>209</v>
      </c>
      <c r="G623" s="44">
        <f>CONVERT(LEFT(WEATHER14[[#This Row],[TEMP °F]],FIND("F",WEATHER14[[#This Row],[TEMP °F]])-3),"F","C")</f>
        <v>3.8888888888888888</v>
      </c>
      <c r="H623">
        <f>WEEKDAY(WEATHER14[[#This Row],[Date]])</f>
        <v>3</v>
      </c>
      <c r="I623" t="str">
        <f>IF(ISNUMBER(MATCH(WEATHER14[[#This Row],[Date]],$M$6:$M$9,0)),"HOLIDAY","")</f>
        <v/>
      </c>
    </row>
    <row r="624" spans="4:9" x14ac:dyDescent="0.25">
      <c r="D624" s="32">
        <v>45286</v>
      </c>
      <c r="E624" s="43">
        <v>0.25</v>
      </c>
      <c r="F624" t="s">
        <v>202</v>
      </c>
      <c r="G624" s="44">
        <f>CONVERT(LEFT(WEATHER14[[#This Row],[TEMP °F]],FIND("F",WEATHER14[[#This Row],[TEMP °F]])-3),"F","C")</f>
        <v>2.7777777777777777</v>
      </c>
      <c r="H624">
        <f>WEEKDAY(WEATHER14[[#This Row],[Date]])</f>
        <v>3</v>
      </c>
      <c r="I624" t="str">
        <f>IF(ISNUMBER(MATCH(WEATHER14[[#This Row],[Date]],$M$6:$M$9,0)),"HOLIDAY","")</f>
        <v/>
      </c>
    </row>
    <row r="625" spans="4:9" x14ac:dyDescent="0.25">
      <c r="D625" s="32">
        <v>45286</v>
      </c>
      <c r="E625" s="43">
        <v>0.29166666666666669</v>
      </c>
      <c r="F625" t="s">
        <v>209</v>
      </c>
      <c r="G625" s="44">
        <f>CONVERT(LEFT(WEATHER14[[#This Row],[TEMP °F]],FIND("F",WEATHER14[[#This Row],[TEMP °F]])-3),"F","C")</f>
        <v>3.8888888888888888</v>
      </c>
      <c r="H625">
        <f>WEEKDAY(WEATHER14[[#This Row],[Date]])</f>
        <v>3</v>
      </c>
      <c r="I625" t="str">
        <f>IF(ISNUMBER(MATCH(WEATHER14[[#This Row],[Date]],$M$6:$M$9,0)),"HOLIDAY","")</f>
        <v/>
      </c>
    </row>
    <row r="626" spans="4:9" x14ac:dyDescent="0.25">
      <c r="D626" s="32">
        <v>45286</v>
      </c>
      <c r="E626" s="43">
        <v>0.33333333333333331</v>
      </c>
      <c r="F626" t="s">
        <v>209</v>
      </c>
      <c r="G626" s="44">
        <f>CONVERT(LEFT(WEATHER14[[#This Row],[TEMP °F]],FIND("F",WEATHER14[[#This Row],[TEMP °F]])-3),"F","C")</f>
        <v>3.8888888888888888</v>
      </c>
      <c r="H626">
        <f>WEEKDAY(WEATHER14[[#This Row],[Date]])</f>
        <v>3</v>
      </c>
      <c r="I626" t="str">
        <f>IF(ISNUMBER(MATCH(WEATHER14[[#This Row],[Date]],$M$6:$M$9,0)),"HOLIDAY","")</f>
        <v/>
      </c>
    </row>
    <row r="627" spans="4:9" x14ac:dyDescent="0.25">
      <c r="D627" s="32">
        <v>45286</v>
      </c>
      <c r="E627" s="43">
        <v>0.375</v>
      </c>
      <c r="F627" t="s">
        <v>201</v>
      </c>
      <c r="G627" s="44">
        <f>CONVERT(LEFT(WEATHER14[[#This Row],[TEMP °F]],FIND("F",WEATHER14[[#This Row],[TEMP °F]])-3),"F","C")</f>
        <v>5</v>
      </c>
      <c r="H627">
        <f>WEEKDAY(WEATHER14[[#This Row],[Date]])</f>
        <v>3</v>
      </c>
      <c r="I627" t="str">
        <f>IF(ISNUMBER(MATCH(WEATHER14[[#This Row],[Date]],$M$6:$M$9,0)),"HOLIDAY","")</f>
        <v/>
      </c>
    </row>
    <row r="628" spans="4:9" x14ac:dyDescent="0.25">
      <c r="D628" s="32">
        <v>45286</v>
      </c>
      <c r="E628" s="43">
        <v>0.41666666666666669</v>
      </c>
      <c r="F628" t="s">
        <v>200</v>
      </c>
      <c r="G628" s="44">
        <f>CONVERT(LEFT(WEATHER14[[#This Row],[TEMP °F]],FIND("F",WEATHER14[[#This Row],[TEMP °F]])-3),"F","C")</f>
        <v>6.1111111111111107</v>
      </c>
      <c r="H628">
        <f>WEEKDAY(WEATHER14[[#This Row],[Date]])</f>
        <v>3</v>
      </c>
      <c r="I628" t="str">
        <f>IF(ISNUMBER(MATCH(WEATHER14[[#This Row],[Date]],$M$6:$M$9,0)),"HOLIDAY","")</f>
        <v/>
      </c>
    </row>
    <row r="629" spans="4:9" x14ac:dyDescent="0.25">
      <c r="D629" s="32">
        <v>45286</v>
      </c>
      <c r="E629" s="43">
        <v>0.45833333333333331</v>
      </c>
      <c r="F629" t="s">
        <v>199</v>
      </c>
      <c r="G629" s="44">
        <f>CONVERT(LEFT(WEATHER14[[#This Row],[TEMP °F]],FIND("F",WEATHER14[[#This Row],[TEMP °F]])-3),"F","C")</f>
        <v>7.2222222222222223</v>
      </c>
      <c r="H629">
        <f>WEEKDAY(WEATHER14[[#This Row],[Date]])</f>
        <v>3</v>
      </c>
      <c r="I629" t="str">
        <f>IF(ISNUMBER(MATCH(WEATHER14[[#This Row],[Date]],$M$6:$M$9,0)),"HOLIDAY","")</f>
        <v/>
      </c>
    </row>
    <row r="630" spans="4:9" x14ac:dyDescent="0.25">
      <c r="D630" s="32">
        <v>45286</v>
      </c>
      <c r="E630" s="43">
        <v>0.5</v>
      </c>
      <c r="F630" t="s">
        <v>199</v>
      </c>
      <c r="G630" s="44">
        <f>CONVERT(LEFT(WEATHER14[[#This Row],[TEMP °F]],FIND("F",WEATHER14[[#This Row],[TEMP °F]])-3),"F","C")</f>
        <v>7.2222222222222223</v>
      </c>
      <c r="H630">
        <f>WEEKDAY(WEATHER14[[#This Row],[Date]])</f>
        <v>3</v>
      </c>
      <c r="I630" t="str">
        <f>IF(ISNUMBER(MATCH(WEATHER14[[#This Row],[Date]],$M$6:$M$9,0)),"HOLIDAY","")</f>
        <v/>
      </c>
    </row>
    <row r="631" spans="4:9" x14ac:dyDescent="0.25">
      <c r="D631" s="32">
        <v>45286</v>
      </c>
      <c r="E631" s="43">
        <v>0.54166666666666663</v>
      </c>
      <c r="F631" t="s">
        <v>199</v>
      </c>
      <c r="G631" s="44">
        <f>CONVERT(LEFT(WEATHER14[[#This Row],[TEMP °F]],FIND("F",WEATHER14[[#This Row],[TEMP °F]])-3),"F","C")</f>
        <v>7.2222222222222223</v>
      </c>
      <c r="H631">
        <f>WEEKDAY(WEATHER14[[#This Row],[Date]])</f>
        <v>3</v>
      </c>
      <c r="I631" t="str">
        <f>IF(ISNUMBER(MATCH(WEATHER14[[#This Row],[Date]],$M$6:$M$9,0)),"HOLIDAY","")</f>
        <v/>
      </c>
    </row>
    <row r="632" spans="4:9" x14ac:dyDescent="0.25">
      <c r="D632" s="32">
        <v>45286</v>
      </c>
      <c r="E632" s="43">
        <v>0.58333333333333337</v>
      </c>
      <c r="F632" t="s">
        <v>199</v>
      </c>
      <c r="G632" s="44">
        <f>CONVERT(LEFT(WEATHER14[[#This Row],[TEMP °F]],FIND("F",WEATHER14[[#This Row],[TEMP °F]])-3),"F","C")</f>
        <v>7.2222222222222223</v>
      </c>
      <c r="H632">
        <f>WEEKDAY(WEATHER14[[#This Row],[Date]])</f>
        <v>3</v>
      </c>
      <c r="I632" t="str">
        <f>IF(ISNUMBER(MATCH(WEATHER14[[#This Row],[Date]],$M$6:$M$9,0)),"HOLIDAY","")</f>
        <v/>
      </c>
    </row>
    <row r="633" spans="4:9" x14ac:dyDescent="0.25">
      <c r="D633" s="32">
        <v>45286</v>
      </c>
      <c r="E633" s="43">
        <v>0.625</v>
      </c>
      <c r="F633" t="s">
        <v>199</v>
      </c>
      <c r="G633" s="44">
        <f>CONVERT(LEFT(WEATHER14[[#This Row],[TEMP °F]],FIND("F",WEATHER14[[#This Row],[TEMP °F]])-3),"F","C")</f>
        <v>7.2222222222222223</v>
      </c>
      <c r="H633">
        <f>WEEKDAY(WEATHER14[[#This Row],[Date]])</f>
        <v>3</v>
      </c>
      <c r="I633" t="str">
        <f>IF(ISNUMBER(MATCH(WEATHER14[[#This Row],[Date]],$M$6:$M$9,0)),"HOLIDAY","")</f>
        <v/>
      </c>
    </row>
    <row r="634" spans="4:9" x14ac:dyDescent="0.25">
      <c r="D634" s="32">
        <v>45286</v>
      </c>
      <c r="E634" s="43">
        <v>0.66666666666666663</v>
      </c>
      <c r="F634" t="s">
        <v>199</v>
      </c>
      <c r="G634" s="44">
        <f>CONVERT(LEFT(WEATHER14[[#This Row],[TEMP °F]],FIND("F",WEATHER14[[#This Row],[TEMP °F]])-3),"F","C")</f>
        <v>7.2222222222222223</v>
      </c>
      <c r="H634">
        <f>WEEKDAY(WEATHER14[[#This Row],[Date]])</f>
        <v>3</v>
      </c>
      <c r="I634" t="str">
        <f>IF(ISNUMBER(MATCH(WEATHER14[[#This Row],[Date]],$M$6:$M$9,0)),"HOLIDAY","")</f>
        <v/>
      </c>
    </row>
    <row r="635" spans="4:9" x14ac:dyDescent="0.25">
      <c r="D635" s="32">
        <v>45286</v>
      </c>
      <c r="E635" s="43">
        <v>0.70833333333333337</v>
      </c>
      <c r="F635" t="s">
        <v>199</v>
      </c>
      <c r="G635" s="44">
        <f>CONVERT(LEFT(WEATHER14[[#This Row],[TEMP °F]],FIND("F",WEATHER14[[#This Row],[TEMP °F]])-3),"F","C")</f>
        <v>7.2222222222222223</v>
      </c>
      <c r="H635">
        <f>WEEKDAY(WEATHER14[[#This Row],[Date]])</f>
        <v>3</v>
      </c>
      <c r="I635" t="str">
        <f>IF(ISNUMBER(MATCH(WEATHER14[[#This Row],[Date]],$M$6:$M$9,0)),"HOLIDAY","")</f>
        <v/>
      </c>
    </row>
    <row r="636" spans="4:9" x14ac:dyDescent="0.25">
      <c r="D636" s="32">
        <v>45286</v>
      </c>
      <c r="E636" s="43">
        <v>0.75</v>
      </c>
      <c r="F636" t="s">
        <v>199</v>
      </c>
      <c r="G636" s="44">
        <f>CONVERT(LEFT(WEATHER14[[#This Row],[TEMP °F]],FIND("F",WEATHER14[[#This Row],[TEMP °F]])-3),"F","C")</f>
        <v>7.2222222222222223</v>
      </c>
      <c r="H636">
        <f>WEEKDAY(WEATHER14[[#This Row],[Date]])</f>
        <v>3</v>
      </c>
      <c r="I636" t="str">
        <f>IF(ISNUMBER(MATCH(WEATHER14[[#This Row],[Date]],$M$6:$M$9,0)),"HOLIDAY","")</f>
        <v/>
      </c>
    </row>
    <row r="637" spans="4:9" x14ac:dyDescent="0.25">
      <c r="D637" s="32">
        <v>45286</v>
      </c>
      <c r="E637" s="43">
        <v>0.79166666666666663</v>
      </c>
      <c r="F637" t="s">
        <v>199</v>
      </c>
      <c r="G637" s="44">
        <f>CONVERT(LEFT(WEATHER14[[#This Row],[TEMP °F]],FIND("F",WEATHER14[[#This Row],[TEMP °F]])-3),"F","C")</f>
        <v>7.2222222222222223</v>
      </c>
      <c r="H637">
        <f>WEEKDAY(WEATHER14[[#This Row],[Date]])</f>
        <v>3</v>
      </c>
      <c r="I637" t="str">
        <f>IF(ISNUMBER(MATCH(WEATHER14[[#This Row],[Date]],$M$6:$M$9,0)),"HOLIDAY","")</f>
        <v/>
      </c>
    </row>
    <row r="638" spans="4:9" x14ac:dyDescent="0.25">
      <c r="D638" s="32">
        <v>45286</v>
      </c>
      <c r="E638" s="43">
        <v>0.83333333333333337</v>
      </c>
      <c r="F638" t="s">
        <v>199</v>
      </c>
      <c r="G638" s="44">
        <f>CONVERT(LEFT(WEATHER14[[#This Row],[TEMP °F]],FIND("F",WEATHER14[[#This Row],[TEMP °F]])-3),"F","C")</f>
        <v>7.2222222222222223</v>
      </c>
      <c r="H638">
        <f>WEEKDAY(WEATHER14[[#This Row],[Date]])</f>
        <v>3</v>
      </c>
      <c r="I638" t="str">
        <f>IF(ISNUMBER(MATCH(WEATHER14[[#This Row],[Date]],$M$6:$M$9,0)),"HOLIDAY","")</f>
        <v/>
      </c>
    </row>
    <row r="639" spans="4:9" x14ac:dyDescent="0.25">
      <c r="D639" s="32">
        <v>45286</v>
      </c>
      <c r="E639" s="43">
        <v>0.875</v>
      </c>
      <c r="F639" t="s">
        <v>199</v>
      </c>
      <c r="G639" s="44">
        <f>CONVERT(LEFT(WEATHER14[[#This Row],[TEMP °F]],FIND("F",WEATHER14[[#This Row],[TEMP °F]])-3),"F","C")</f>
        <v>7.2222222222222223</v>
      </c>
      <c r="H639">
        <f>WEEKDAY(WEATHER14[[#This Row],[Date]])</f>
        <v>3</v>
      </c>
      <c r="I639" t="str">
        <f>IF(ISNUMBER(MATCH(WEATHER14[[#This Row],[Date]],$M$6:$M$9,0)),"HOLIDAY","")</f>
        <v/>
      </c>
    </row>
    <row r="640" spans="4:9" x14ac:dyDescent="0.25">
      <c r="D640" s="32">
        <v>45286</v>
      </c>
      <c r="E640" s="43">
        <v>0.91666666666666663</v>
      </c>
      <c r="F640" t="s">
        <v>199</v>
      </c>
      <c r="G640" s="44">
        <f>CONVERT(LEFT(WEATHER14[[#This Row],[TEMP °F]],FIND("F",WEATHER14[[#This Row],[TEMP °F]])-3),"F","C")</f>
        <v>7.2222222222222223</v>
      </c>
      <c r="H640">
        <f>WEEKDAY(WEATHER14[[#This Row],[Date]])</f>
        <v>3</v>
      </c>
      <c r="I640" t="str">
        <f>IF(ISNUMBER(MATCH(WEATHER14[[#This Row],[Date]],$M$6:$M$9,0)),"HOLIDAY","")</f>
        <v/>
      </c>
    </row>
    <row r="641" spans="4:9" x14ac:dyDescent="0.25">
      <c r="D641" s="32">
        <v>45286</v>
      </c>
      <c r="E641" s="43">
        <v>0.95833333333333337</v>
      </c>
      <c r="F641" t="s">
        <v>199</v>
      </c>
      <c r="G641" s="44">
        <f>CONVERT(LEFT(WEATHER14[[#This Row],[TEMP °F]],FIND("F",WEATHER14[[#This Row],[TEMP °F]])-3),"F","C")</f>
        <v>7.2222222222222223</v>
      </c>
      <c r="H641">
        <f>WEEKDAY(WEATHER14[[#This Row],[Date]])</f>
        <v>3</v>
      </c>
      <c r="I641" t="str">
        <f>IF(ISNUMBER(MATCH(WEATHER14[[#This Row],[Date]],$M$6:$M$9,0)),"HOLIDAY","")</f>
        <v/>
      </c>
    </row>
    <row r="642" spans="4:9" x14ac:dyDescent="0.25">
      <c r="D642" s="32">
        <v>45287</v>
      </c>
      <c r="E642" s="43">
        <v>0</v>
      </c>
      <c r="F642" t="s">
        <v>199</v>
      </c>
      <c r="G642" s="44">
        <f>CONVERT(LEFT(WEATHER14[[#This Row],[TEMP °F]],FIND("F",WEATHER14[[#This Row],[TEMP °F]])-3),"F","C")</f>
        <v>7.2222222222222223</v>
      </c>
      <c r="H642">
        <f>WEEKDAY(WEATHER14[[#This Row],[Date]])</f>
        <v>4</v>
      </c>
      <c r="I642" t="str">
        <f>IF(ISNUMBER(MATCH(WEATHER14[[#This Row],[Date]],$M$6:$M$9,0)),"HOLIDAY","")</f>
        <v/>
      </c>
    </row>
    <row r="643" spans="4:9" x14ac:dyDescent="0.25">
      <c r="D643" s="32">
        <v>45287</v>
      </c>
      <c r="E643" s="43">
        <v>4.1666666666666664E-2</v>
      </c>
      <c r="F643" t="s">
        <v>199</v>
      </c>
      <c r="G643" s="44">
        <f>CONVERT(LEFT(WEATHER14[[#This Row],[TEMP °F]],FIND("F",WEATHER14[[#This Row],[TEMP °F]])-3),"F","C")</f>
        <v>7.2222222222222223</v>
      </c>
      <c r="H643">
        <f>WEEKDAY(WEATHER14[[#This Row],[Date]])</f>
        <v>4</v>
      </c>
      <c r="I643" t="str">
        <f>IF(ISNUMBER(MATCH(WEATHER14[[#This Row],[Date]],$M$6:$M$9,0)),"HOLIDAY","")</f>
        <v/>
      </c>
    </row>
    <row r="644" spans="4:9" x14ac:dyDescent="0.25">
      <c r="D644" s="32">
        <v>45287</v>
      </c>
      <c r="E644" s="43">
        <v>8.3333333333333329E-2</v>
      </c>
      <c r="F644" t="s">
        <v>199</v>
      </c>
      <c r="G644" s="44">
        <f>CONVERT(LEFT(WEATHER14[[#This Row],[TEMP °F]],FIND("F",WEATHER14[[#This Row],[TEMP °F]])-3),"F","C")</f>
        <v>7.2222222222222223</v>
      </c>
      <c r="H644">
        <f>WEEKDAY(WEATHER14[[#This Row],[Date]])</f>
        <v>4</v>
      </c>
      <c r="I644" t="str">
        <f>IF(ISNUMBER(MATCH(WEATHER14[[#This Row],[Date]],$M$6:$M$9,0)),"HOLIDAY","")</f>
        <v/>
      </c>
    </row>
    <row r="645" spans="4:9" x14ac:dyDescent="0.25">
      <c r="D645" s="32">
        <v>45287</v>
      </c>
      <c r="E645" s="43">
        <v>0.125</v>
      </c>
      <c r="F645" t="s">
        <v>199</v>
      </c>
      <c r="G645" s="44">
        <f>CONVERT(LEFT(WEATHER14[[#This Row],[TEMP °F]],FIND("F",WEATHER14[[#This Row],[TEMP °F]])-3),"F","C")</f>
        <v>7.2222222222222223</v>
      </c>
      <c r="H645">
        <f>WEEKDAY(WEATHER14[[#This Row],[Date]])</f>
        <v>4</v>
      </c>
      <c r="I645" t="str">
        <f>IF(ISNUMBER(MATCH(WEATHER14[[#This Row],[Date]],$M$6:$M$9,0)),"HOLIDAY","")</f>
        <v/>
      </c>
    </row>
    <row r="646" spans="4:9" x14ac:dyDescent="0.25">
      <c r="D646" s="32">
        <v>45287</v>
      </c>
      <c r="E646" s="43">
        <v>0.16666666666666666</v>
      </c>
      <c r="F646" t="s">
        <v>199</v>
      </c>
      <c r="G646" s="44">
        <f>CONVERT(LEFT(WEATHER14[[#This Row],[TEMP °F]],FIND("F",WEATHER14[[#This Row],[TEMP °F]])-3),"F","C")</f>
        <v>7.2222222222222223</v>
      </c>
      <c r="H646">
        <f>WEEKDAY(WEATHER14[[#This Row],[Date]])</f>
        <v>4</v>
      </c>
      <c r="I646" t="str">
        <f>IF(ISNUMBER(MATCH(WEATHER14[[#This Row],[Date]],$M$6:$M$9,0)),"HOLIDAY","")</f>
        <v/>
      </c>
    </row>
    <row r="647" spans="4:9" x14ac:dyDescent="0.25">
      <c r="D647" s="32">
        <v>45287</v>
      </c>
      <c r="E647" s="43">
        <v>0.20833333333333334</v>
      </c>
      <c r="F647" t="s">
        <v>199</v>
      </c>
      <c r="G647" s="44">
        <f>CONVERT(LEFT(WEATHER14[[#This Row],[TEMP °F]],FIND("F",WEATHER14[[#This Row],[TEMP °F]])-3),"F","C")</f>
        <v>7.2222222222222223</v>
      </c>
      <c r="H647">
        <f>WEEKDAY(WEATHER14[[#This Row],[Date]])</f>
        <v>4</v>
      </c>
      <c r="I647" t="str">
        <f>IF(ISNUMBER(MATCH(WEATHER14[[#This Row],[Date]],$M$6:$M$9,0)),"HOLIDAY","")</f>
        <v/>
      </c>
    </row>
    <row r="648" spans="4:9" x14ac:dyDescent="0.25">
      <c r="D648" s="32">
        <v>45287</v>
      </c>
      <c r="E648" s="43">
        <v>0.25</v>
      </c>
      <c r="F648" t="s">
        <v>198</v>
      </c>
      <c r="G648" s="44">
        <f>CONVERT(LEFT(WEATHER14[[#This Row],[TEMP °F]],FIND("F",WEATHER14[[#This Row],[TEMP °F]])-3),"F","C")</f>
        <v>7.7777777777777777</v>
      </c>
      <c r="H648">
        <f>WEEKDAY(WEATHER14[[#This Row],[Date]])</f>
        <v>4</v>
      </c>
      <c r="I648" t="str">
        <f>IF(ISNUMBER(MATCH(WEATHER14[[#This Row],[Date]],$M$6:$M$9,0)),"HOLIDAY","")</f>
        <v/>
      </c>
    </row>
    <row r="649" spans="4:9" x14ac:dyDescent="0.25">
      <c r="D649" s="32">
        <v>45287</v>
      </c>
      <c r="E649" s="43">
        <v>0.29166666666666669</v>
      </c>
      <c r="F649" t="s">
        <v>198</v>
      </c>
      <c r="G649" s="44">
        <f>CONVERT(LEFT(WEATHER14[[#This Row],[TEMP °F]],FIND("F",WEATHER14[[#This Row],[TEMP °F]])-3),"F","C")</f>
        <v>7.7777777777777777</v>
      </c>
      <c r="H649">
        <f>WEEKDAY(WEATHER14[[#This Row],[Date]])</f>
        <v>4</v>
      </c>
      <c r="I649" t="str">
        <f>IF(ISNUMBER(MATCH(WEATHER14[[#This Row],[Date]],$M$6:$M$9,0)),"HOLIDAY","")</f>
        <v/>
      </c>
    </row>
    <row r="650" spans="4:9" x14ac:dyDescent="0.25">
      <c r="D650" s="32">
        <v>45287</v>
      </c>
      <c r="E650" s="43">
        <v>0.33333333333333331</v>
      </c>
      <c r="F650" t="s">
        <v>198</v>
      </c>
      <c r="G650" s="44">
        <f>CONVERT(LEFT(WEATHER14[[#This Row],[TEMP °F]],FIND("F",WEATHER14[[#This Row],[TEMP °F]])-3),"F","C")</f>
        <v>7.7777777777777777</v>
      </c>
      <c r="H650">
        <f>WEEKDAY(WEATHER14[[#This Row],[Date]])</f>
        <v>4</v>
      </c>
      <c r="I650" t="str">
        <f>IF(ISNUMBER(MATCH(WEATHER14[[#This Row],[Date]],$M$6:$M$9,0)),"HOLIDAY","")</f>
        <v/>
      </c>
    </row>
    <row r="651" spans="4:9" x14ac:dyDescent="0.25">
      <c r="D651" s="32">
        <v>45287</v>
      </c>
      <c r="E651" s="43">
        <v>0.375</v>
      </c>
      <c r="F651" t="s">
        <v>198</v>
      </c>
      <c r="G651" s="44">
        <f>CONVERT(LEFT(WEATHER14[[#This Row],[TEMP °F]],FIND("F",WEATHER14[[#This Row],[TEMP °F]])-3),"F","C")</f>
        <v>7.7777777777777777</v>
      </c>
      <c r="H651">
        <f>WEEKDAY(WEATHER14[[#This Row],[Date]])</f>
        <v>4</v>
      </c>
      <c r="I651" t="str">
        <f>IF(ISNUMBER(MATCH(WEATHER14[[#This Row],[Date]],$M$6:$M$9,0)),"HOLIDAY","")</f>
        <v/>
      </c>
    </row>
    <row r="652" spans="4:9" x14ac:dyDescent="0.25">
      <c r="D652" s="32">
        <v>45287</v>
      </c>
      <c r="E652" s="43">
        <v>0.41666666666666669</v>
      </c>
      <c r="F652" t="s">
        <v>198</v>
      </c>
      <c r="G652" s="44">
        <f>CONVERT(LEFT(WEATHER14[[#This Row],[TEMP °F]],FIND("F",WEATHER14[[#This Row],[TEMP °F]])-3),"F","C")</f>
        <v>7.7777777777777777</v>
      </c>
      <c r="H652">
        <f>WEEKDAY(WEATHER14[[#This Row],[Date]])</f>
        <v>4</v>
      </c>
      <c r="I652" t="str">
        <f>IF(ISNUMBER(MATCH(WEATHER14[[#This Row],[Date]],$M$6:$M$9,0)),"HOLIDAY","")</f>
        <v/>
      </c>
    </row>
    <row r="653" spans="4:9" x14ac:dyDescent="0.25">
      <c r="D653" s="32">
        <v>45287</v>
      </c>
      <c r="E653" s="43">
        <v>0.45833333333333331</v>
      </c>
      <c r="F653" t="s">
        <v>198</v>
      </c>
      <c r="G653" s="44">
        <f>CONVERT(LEFT(WEATHER14[[#This Row],[TEMP °F]],FIND("F",WEATHER14[[#This Row],[TEMP °F]])-3),"F","C")</f>
        <v>7.7777777777777777</v>
      </c>
      <c r="H653">
        <f>WEEKDAY(WEATHER14[[#This Row],[Date]])</f>
        <v>4</v>
      </c>
      <c r="I653" t="str">
        <f>IF(ISNUMBER(MATCH(WEATHER14[[#This Row],[Date]],$M$6:$M$9,0)),"HOLIDAY","")</f>
        <v/>
      </c>
    </row>
    <row r="654" spans="4:9" x14ac:dyDescent="0.25">
      <c r="D654" s="32">
        <v>45287</v>
      </c>
      <c r="E654" s="43">
        <v>0.5</v>
      </c>
      <c r="F654" t="s">
        <v>198</v>
      </c>
      <c r="G654" s="44">
        <f>CONVERT(LEFT(WEATHER14[[#This Row],[TEMP °F]],FIND("F",WEATHER14[[#This Row],[TEMP °F]])-3),"F","C")</f>
        <v>7.7777777777777777</v>
      </c>
      <c r="H654">
        <f>WEEKDAY(WEATHER14[[#This Row],[Date]])</f>
        <v>4</v>
      </c>
      <c r="I654" t="str">
        <f>IF(ISNUMBER(MATCH(WEATHER14[[#This Row],[Date]],$M$6:$M$9,0)),"HOLIDAY","")</f>
        <v/>
      </c>
    </row>
    <row r="655" spans="4:9" x14ac:dyDescent="0.25">
      <c r="D655" s="32">
        <v>45287</v>
      </c>
      <c r="E655" s="43">
        <v>0.54166666666666663</v>
      </c>
      <c r="F655" t="s">
        <v>198</v>
      </c>
      <c r="G655" s="44">
        <f>CONVERT(LEFT(WEATHER14[[#This Row],[TEMP °F]],FIND("F",WEATHER14[[#This Row],[TEMP °F]])-3),"F","C")</f>
        <v>7.7777777777777777</v>
      </c>
      <c r="H655">
        <f>WEEKDAY(WEATHER14[[#This Row],[Date]])</f>
        <v>4</v>
      </c>
      <c r="I655" t="str">
        <f>IF(ISNUMBER(MATCH(WEATHER14[[#This Row],[Date]],$M$6:$M$9,0)),"HOLIDAY","")</f>
        <v/>
      </c>
    </row>
    <row r="656" spans="4:9" x14ac:dyDescent="0.25">
      <c r="D656" s="32">
        <v>45287</v>
      </c>
      <c r="E656" s="43">
        <v>0.58333333333333337</v>
      </c>
      <c r="F656" t="s">
        <v>198</v>
      </c>
      <c r="G656" s="44">
        <f>CONVERT(LEFT(WEATHER14[[#This Row],[TEMP °F]],FIND("F",WEATHER14[[#This Row],[TEMP °F]])-3),"F","C")</f>
        <v>7.7777777777777777</v>
      </c>
      <c r="H656">
        <f>WEEKDAY(WEATHER14[[#This Row],[Date]])</f>
        <v>4</v>
      </c>
      <c r="I656" t="str">
        <f>IF(ISNUMBER(MATCH(WEATHER14[[#This Row],[Date]],$M$6:$M$9,0)),"HOLIDAY","")</f>
        <v/>
      </c>
    </row>
    <row r="657" spans="4:9" x14ac:dyDescent="0.25">
      <c r="D657" s="32">
        <v>45287</v>
      </c>
      <c r="E657" s="43">
        <v>0.625</v>
      </c>
      <c r="F657" t="s">
        <v>198</v>
      </c>
      <c r="G657" s="44">
        <f>CONVERT(LEFT(WEATHER14[[#This Row],[TEMP °F]],FIND("F",WEATHER14[[#This Row],[TEMP °F]])-3),"F","C")</f>
        <v>7.7777777777777777</v>
      </c>
      <c r="H657">
        <f>WEEKDAY(WEATHER14[[#This Row],[Date]])</f>
        <v>4</v>
      </c>
      <c r="I657" t="str">
        <f>IF(ISNUMBER(MATCH(WEATHER14[[#This Row],[Date]],$M$6:$M$9,0)),"HOLIDAY","")</f>
        <v/>
      </c>
    </row>
    <row r="658" spans="4:9" x14ac:dyDescent="0.25">
      <c r="D658" s="32">
        <v>45287</v>
      </c>
      <c r="E658" s="43">
        <v>0.66666666666666663</v>
      </c>
      <c r="F658" t="s">
        <v>198</v>
      </c>
      <c r="G658" s="44">
        <f>CONVERT(LEFT(WEATHER14[[#This Row],[TEMP °F]],FIND("F",WEATHER14[[#This Row],[TEMP °F]])-3),"F","C")</f>
        <v>7.7777777777777777</v>
      </c>
      <c r="H658">
        <f>WEEKDAY(WEATHER14[[#This Row],[Date]])</f>
        <v>4</v>
      </c>
      <c r="I658" t="str">
        <f>IF(ISNUMBER(MATCH(WEATHER14[[#This Row],[Date]],$M$6:$M$9,0)),"HOLIDAY","")</f>
        <v/>
      </c>
    </row>
    <row r="659" spans="4:9" x14ac:dyDescent="0.25">
      <c r="D659" s="32">
        <v>45287</v>
      </c>
      <c r="E659" s="43">
        <v>0.70833333333333337</v>
      </c>
      <c r="F659" t="s">
        <v>198</v>
      </c>
      <c r="G659" s="44">
        <f>CONVERT(LEFT(WEATHER14[[#This Row],[TEMP °F]],FIND("F",WEATHER14[[#This Row],[TEMP °F]])-3),"F","C")</f>
        <v>7.7777777777777777</v>
      </c>
      <c r="H659">
        <f>WEEKDAY(WEATHER14[[#This Row],[Date]])</f>
        <v>4</v>
      </c>
      <c r="I659" t="str">
        <f>IF(ISNUMBER(MATCH(WEATHER14[[#This Row],[Date]],$M$6:$M$9,0)),"HOLIDAY","")</f>
        <v/>
      </c>
    </row>
    <row r="660" spans="4:9" x14ac:dyDescent="0.25">
      <c r="D660" s="32">
        <v>45287</v>
      </c>
      <c r="E660" s="43">
        <v>0.75</v>
      </c>
      <c r="F660" t="s">
        <v>198</v>
      </c>
      <c r="G660" s="44">
        <f>CONVERT(LEFT(WEATHER14[[#This Row],[TEMP °F]],FIND("F",WEATHER14[[#This Row],[TEMP °F]])-3),"F","C")</f>
        <v>7.7777777777777777</v>
      </c>
      <c r="H660">
        <f>WEEKDAY(WEATHER14[[#This Row],[Date]])</f>
        <v>4</v>
      </c>
      <c r="I660" t="str">
        <f>IF(ISNUMBER(MATCH(WEATHER14[[#This Row],[Date]],$M$6:$M$9,0)),"HOLIDAY","")</f>
        <v/>
      </c>
    </row>
    <row r="661" spans="4:9" x14ac:dyDescent="0.25">
      <c r="D661" s="32">
        <v>45287</v>
      </c>
      <c r="E661" s="43">
        <v>0.79166666666666663</v>
      </c>
      <c r="F661" t="s">
        <v>198</v>
      </c>
      <c r="G661" s="44">
        <f>CONVERT(LEFT(WEATHER14[[#This Row],[TEMP °F]],FIND("F",WEATHER14[[#This Row],[TEMP °F]])-3),"F","C")</f>
        <v>7.7777777777777777</v>
      </c>
      <c r="H661">
        <f>WEEKDAY(WEATHER14[[#This Row],[Date]])</f>
        <v>4</v>
      </c>
      <c r="I661" t="str">
        <f>IF(ISNUMBER(MATCH(WEATHER14[[#This Row],[Date]],$M$6:$M$9,0)),"HOLIDAY","")</f>
        <v/>
      </c>
    </row>
    <row r="662" spans="4:9" x14ac:dyDescent="0.25">
      <c r="D662" s="32">
        <v>45287</v>
      </c>
      <c r="E662" s="43">
        <v>0.83333333333333337</v>
      </c>
      <c r="F662" t="s">
        <v>198</v>
      </c>
      <c r="G662" s="44">
        <f>CONVERT(LEFT(WEATHER14[[#This Row],[TEMP °F]],FIND("F",WEATHER14[[#This Row],[TEMP °F]])-3),"F","C")</f>
        <v>7.7777777777777777</v>
      </c>
      <c r="H662">
        <f>WEEKDAY(WEATHER14[[#This Row],[Date]])</f>
        <v>4</v>
      </c>
      <c r="I662" t="str">
        <f>IF(ISNUMBER(MATCH(WEATHER14[[#This Row],[Date]],$M$6:$M$9,0)),"HOLIDAY","")</f>
        <v/>
      </c>
    </row>
    <row r="663" spans="4:9" x14ac:dyDescent="0.25">
      <c r="D663" s="32">
        <v>45287</v>
      </c>
      <c r="E663" s="43">
        <v>0.875</v>
      </c>
      <c r="F663" t="s">
        <v>199</v>
      </c>
      <c r="G663" s="44">
        <f>CONVERT(LEFT(WEATHER14[[#This Row],[TEMP °F]],FIND("F",WEATHER14[[#This Row],[TEMP °F]])-3),"F","C")</f>
        <v>7.2222222222222223</v>
      </c>
      <c r="H663">
        <f>WEEKDAY(WEATHER14[[#This Row],[Date]])</f>
        <v>4</v>
      </c>
      <c r="I663" t="str">
        <f>IF(ISNUMBER(MATCH(WEATHER14[[#This Row],[Date]],$M$6:$M$9,0)),"HOLIDAY","")</f>
        <v/>
      </c>
    </row>
    <row r="664" spans="4:9" x14ac:dyDescent="0.25">
      <c r="D664" s="32">
        <v>45287</v>
      </c>
      <c r="E664" s="43">
        <v>0.91666666666666663</v>
      </c>
      <c r="F664" t="s">
        <v>199</v>
      </c>
      <c r="G664" s="44">
        <f>CONVERT(LEFT(WEATHER14[[#This Row],[TEMP °F]],FIND("F",WEATHER14[[#This Row],[TEMP °F]])-3),"F","C")</f>
        <v>7.2222222222222223</v>
      </c>
      <c r="H664">
        <f>WEEKDAY(WEATHER14[[#This Row],[Date]])</f>
        <v>4</v>
      </c>
      <c r="I664" t="str">
        <f>IF(ISNUMBER(MATCH(WEATHER14[[#This Row],[Date]],$M$6:$M$9,0)),"HOLIDAY","")</f>
        <v/>
      </c>
    </row>
    <row r="665" spans="4:9" x14ac:dyDescent="0.25">
      <c r="D665" s="32">
        <v>45287</v>
      </c>
      <c r="E665" s="43">
        <v>0.95833333333333337</v>
      </c>
      <c r="F665" t="s">
        <v>199</v>
      </c>
      <c r="G665" s="44">
        <f>CONVERT(LEFT(WEATHER14[[#This Row],[TEMP °F]],FIND("F",WEATHER14[[#This Row],[TEMP °F]])-3),"F","C")</f>
        <v>7.2222222222222223</v>
      </c>
      <c r="H665">
        <f>WEEKDAY(WEATHER14[[#This Row],[Date]])</f>
        <v>4</v>
      </c>
      <c r="I665" t="str">
        <f>IF(ISNUMBER(MATCH(WEATHER14[[#This Row],[Date]],$M$6:$M$9,0)),"HOLIDAY","")</f>
        <v/>
      </c>
    </row>
    <row r="666" spans="4:9" x14ac:dyDescent="0.25">
      <c r="D666" s="32">
        <v>45288</v>
      </c>
      <c r="E666" s="43">
        <v>0</v>
      </c>
      <c r="F666" t="s">
        <v>199</v>
      </c>
      <c r="G666" s="44">
        <f>CONVERT(LEFT(WEATHER14[[#This Row],[TEMP °F]],FIND("F",WEATHER14[[#This Row],[TEMP °F]])-3),"F","C")</f>
        <v>7.2222222222222223</v>
      </c>
      <c r="H666">
        <f>WEEKDAY(WEATHER14[[#This Row],[Date]])</f>
        <v>5</v>
      </c>
      <c r="I666" t="str">
        <f>IF(ISNUMBER(MATCH(WEATHER14[[#This Row],[Date]],$M$6:$M$9,0)),"HOLIDAY","")</f>
        <v/>
      </c>
    </row>
    <row r="667" spans="4:9" x14ac:dyDescent="0.25">
      <c r="D667" s="32">
        <v>45288</v>
      </c>
      <c r="E667" s="43">
        <v>4.1666666666666664E-2</v>
      </c>
      <c r="F667" t="s">
        <v>200</v>
      </c>
      <c r="G667" s="44">
        <f>CONVERT(LEFT(WEATHER14[[#This Row],[TEMP °F]],FIND("F",WEATHER14[[#This Row],[TEMP °F]])-3),"F","C")</f>
        <v>6.1111111111111107</v>
      </c>
      <c r="H667">
        <f>WEEKDAY(WEATHER14[[#This Row],[Date]])</f>
        <v>5</v>
      </c>
      <c r="I667" t="str">
        <f>IF(ISNUMBER(MATCH(WEATHER14[[#This Row],[Date]],$M$6:$M$9,0)),"HOLIDAY","")</f>
        <v/>
      </c>
    </row>
    <row r="668" spans="4:9" x14ac:dyDescent="0.25">
      <c r="D668" s="32">
        <v>45288</v>
      </c>
      <c r="E668" s="43">
        <v>8.3333333333333329E-2</v>
      </c>
      <c r="F668" t="s">
        <v>200</v>
      </c>
      <c r="G668" s="44">
        <f>CONVERT(LEFT(WEATHER14[[#This Row],[TEMP °F]],FIND("F",WEATHER14[[#This Row],[TEMP °F]])-3),"F","C")</f>
        <v>6.1111111111111107</v>
      </c>
      <c r="H668">
        <f>WEEKDAY(WEATHER14[[#This Row],[Date]])</f>
        <v>5</v>
      </c>
      <c r="I668" t="str">
        <f>IF(ISNUMBER(MATCH(WEATHER14[[#This Row],[Date]],$M$6:$M$9,0)),"HOLIDAY","")</f>
        <v/>
      </c>
    </row>
    <row r="669" spans="4:9" x14ac:dyDescent="0.25">
      <c r="D669" s="32">
        <v>45288</v>
      </c>
      <c r="E669" s="43">
        <v>0.125</v>
      </c>
      <c r="F669" t="s">
        <v>200</v>
      </c>
      <c r="G669" s="44">
        <f>CONVERT(LEFT(WEATHER14[[#This Row],[TEMP °F]],FIND("F",WEATHER14[[#This Row],[TEMP °F]])-3),"F","C")</f>
        <v>6.1111111111111107</v>
      </c>
      <c r="H669">
        <f>WEEKDAY(WEATHER14[[#This Row],[Date]])</f>
        <v>5</v>
      </c>
      <c r="I669" t="str">
        <f>IF(ISNUMBER(MATCH(WEATHER14[[#This Row],[Date]],$M$6:$M$9,0)),"HOLIDAY","")</f>
        <v/>
      </c>
    </row>
    <row r="670" spans="4:9" x14ac:dyDescent="0.25">
      <c r="D670" s="32">
        <v>45288</v>
      </c>
      <c r="E670" s="43">
        <v>0.16666666666666666</v>
      </c>
      <c r="F670" t="s">
        <v>200</v>
      </c>
      <c r="G670" s="44">
        <f>CONVERT(LEFT(WEATHER14[[#This Row],[TEMP °F]],FIND("F",WEATHER14[[#This Row],[TEMP °F]])-3),"F","C")</f>
        <v>6.1111111111111107</v>
      </c>
      <c r="H670">
        <f>WEEKDAY(WEATHER14[[#This Row],[Date]])</f>
        <v>5</v>
      </c>
      <c r="I670" t="str">
        <f>IF(ISNUMBER(MATCH(WEATHER14[[#This Row],[Date]],$M$6:$M$9,0)),"HOLIDAY","")</f>
        <v/>
      </c>
    </row>
    <row r="671" spans="4:9" x14ac:dyDescent="0.25">
      <c r="D671" s="32">
        <v>45288</v>
      </c>
      <c r="E671" s="43">
        <v>0.20833333333333334</v>
      </c>
      <c r="F671" t="s">
        <v>200</v>
      </c>
      <c r="G671" s="44">
        <f>CONVERT(LEFT(WEATHER14[[#This Row],[TEMP °F]],FIND("F",WEATHER14[[#This Row],[TEMP °F]])-3),"F","C")</f>
        <v>6.1111111111111107</v>
      </c>
      <c r="H671">
        <f>WEEKDAY(WEATHER14[[#This Row],[Date]])</f>
        <v>5</v>
      </c>
      <c r="I671" t="str">
        <f>IF(ISNUMBER(MATCH(WEATHER14[[#This Row],[Date]],$M$6:$M$9,0)),"HOLIDAY","")</f>
        <v/>
      </c>
    </row>
    <row r="672" spans="4:9" x14ac:dyDescent="0.25">
      <c r="D672" s="32">
        <v>45288</v>
      </c>
      <c r="E672" s="43">
        <v>0.25</v>
      </c>
      <c r="F672" t="s">
        <v>200</v>
      </c>
      <c r="G672" s="44">
        <f>CONVERT(LEFT(WEATHER14[[#This Row],[TEMP °F]],FIND("F",WEATHER14[[#This Row],[TEMP °F]])-3),"F","C")</f>
        <v>6.1111111111111107</v>
      </c>
      <c r="H672">
        <f>WEEKDAY(WEATHER14[[#This Row],[Date]])</f>
        <v>5</v>
      </c>
      <c r="I672" t="str">
        <f>IF(ISNUMBER(MATCH(WEATHER14[[#This Row],[Date]],$M$6:$M$9,0)),"HOLIDAY","")</f>
        <v/>
      </c>
    </row>
    <row r="673" spans="4:9" x14ac:dyDescent="0.25">
      <c r="D673" s="32">
        <v>45288</v>
      </c>
      <c r="E673" s="43">
        <v>0.29166666666666669</v>
      </c>
      <c r="F673" t="s">
        <v>200</v>
      </c>
      <c r="G673" s="44">
        <f>CONVERT(LEFT(WEATHER14[[#This Row],[TEMP °F]],FIND("F",WEATHER14[[#This Row],[TEMP °F]])-3),"F","C")</f>
        <v>6.1111111111111107</v>
      </c>
      <c r="H673">
        <f>WEEKDAY(WEATHER14[[#This Row],[Date]])</f>
        <v>5</v>
      </c>
      <c r="I673" t="str">
        <f>IF(ISNUMBER(MATCH(WEATHER14[[#This Row],[Date]],$M$6:$M$9,0)),"HOLIDAY","")</f>
        <v/>
      </c>
    </row>
    <row r="674" spans="4:9" x14ac:dyDescent="0.25">
      <c r="D674" s="32">
        <v>45288</v>
      </c>
      <c r="E674" s="43">
        <v>0.33333333333333331</v>
      </c>
      <c r="F674" t="s">
        <v>200</v>
      </c>
      <c r="G674" s="44">
        <f>CONVERT(LEFT(WEATHER14[[#This Row],[TEMP °F]],FIND("F",WEATHER14[[#This Row],[TEMP °F]])-3),"F","C")</f>
        <v>6.1111111111111107</v>
      </c>
      <c r="H674">
        <f>WEEKDAY(WEATHER14[[#This Row],[Date]])</f>
        <v>5</v>
      </c>
      <c r="I674" t="str">
        <f>IF(ISNUMBER(MATCH(WEATHER14[[#This Row],[Date]],$M$6:$M$9,0)),"HOLIDAY","")</f>
        <v/>
      </c>
    </row>
    <row r="675" spans="4:9" x14ac:dyDescent="0.25">
      <c r="D675" s="32">
        <v>45288</v>
      </c>
      <c r="E675" s="43">
        <v>0.375</v>
      </c>
      <c r="F675" t="s">
        <v>200</v>
      </c>
      <c r="G675" s="44">
        <f>CONVERT(LEFT(WEATHER14[[#This Row],[TEMP °F]],FIND("F",WEATHER14[[#This Row],[TEMP °F]])-3),"F","C")</f>
        <v>6.1111111111111107</v>
      </c>
      <c r="H675">
        <f>WEEKDAY(WEATHER14[[#This Row],[Date]])</f>
        <v>5</v>
      </c>
      <c r="I675" t="str">
        <f>IF(ISNUMBER(MATCH(WEATHER14[[#This Row],[Date]],$M$6:$M$9,0)),"HOLIDAY","")</f>
        <v/>
      </c>
    </row>
    <row r="676" spans="4:9" x14ac:dyDescent="0.25">
      <c r="D676" s="32">
        <v>45288</v>
      </c>
      <c r="E676" s="43">
        <v>0.41666666666666669</v>
      </c>
      <c r="F676" t="s">
        <v>199</v>
      </c>
      <c r="G676" s="44">
        <f>CONVERT(LEFT(WEATHER14[[#This Row],[TEMP °F]],FIND("F",WEATHER14[[#This Row],[TEMP °F]])-3),"F","C")</f>
        <v>7.2222222222222223</v>
      </c>
      <c r="H676">
        <f>WEEKDAY(WEATHER14[[#This Row],[Date]])</f>
        <v>5</v>
      </c>
      <c r="I676" t="str">
        <f>IF(ISNUMBER(MATCH(WEATHER14[[#This Row],[Date]],$M$6:$M$9,0)),"HOLIDAY","")</f>
        <v/>
      </c>
    </row>
    <row r="677" spans="4:9" x14ac:dyDescent="0.25">
      <c r="D677" s="32">
        <v>45288</v>
      </c>
      <c r="E677" s="43">
        <v>0.45833333333333331</v>
      </c>
      <c r="F677" t="s">
        <v>199</v>
      </c>
      <c r="G677" s="44">
        <f>CONVERT(LEFT(WEATHER14[[#This Row],[TEMP °F]],FIND("F",WEATHER14[[#This Row],[TEMP °F]])-3),"F","C")</f>
        <v>7.2222222222222223</v>
      </c>
      <c r="H677">
        <f>WEEKDAY(WEATHER14[[#This Row],[Date]])</f>
        <v>5</v>
      </c>
      <c r="I677" t="str">
        <f>IF(ISNUMBER(MATCH(WEATHER14[[#This Row],[Date]],$M$6:$M$9,0)),"HOLIDAY","")</f>
        <v/>
      </c>
    </row>
    <row r="678" spans="4:9" x14ac:dyDescent="0.25">
      <c r="D678" s="32">
        <v>45288</v>
      </c>
      <c r="E678" s="43">
        <v>0.5</v>
      </c>
      <c r="F678" t="s">
        <v>199</v>
      </c>
      <c r="G678" s="44">
        <f>CONVERT(LEFT(WEATHER14[[#This Row],[TEMP °F]],FIND("F",WEATHER14[[#This Row],[TEMP °F]])-3),"F","C")</f>
        <v>7.2222222222222223</v>
      </c>
      <c r="H678">
        <f>WEEKDAY(WEATHER14[[#This Row],[Date]])</f>
        <v>5</v>
      </c>
      <c r="I678" t="str">
        <f>IF(ISNUMBER(MATCH(WEATHER14[[#This Row],[Date]],$M$6:$M$9,0)),"HOLIDAY","")</f>
        <v/>
      </c>
    </row>
    <row r="679" spans="4:9" x14ac:dyDescent="0.25">
      <c r="D679" s="32">
        <v>45288</v>
      </c>
      <c r="E679" s="43">
        <v>0.54166666666666663</v>
      </c>
      <c r="F679" t="s">
        <v>199</v>
      </c>
      <c r="G679" s="44">
        <f>CONVERT(LEFT(WEATHER14[[#This Row],[TEMP °F]],FIND("F",WEATHER14[[#This Row],[TEMP °F]])-3),"F","C")</f>
        <v>7.2222222222222223</v>
      </c>
      <c r="H679">
        <f>WEEKDAY(WEATHER14[[#This Row],[Date]])</f>
        <v>5</v>
      </c>
      <c r="I679" t="str">
        <f>IF(ISNUMBER(MATCH(WEATHER14[[#This Row],[Date]],$M$6:$M$9,0)),"HOLIDAY","")</f>
        <v/>
      </c>
    </row>
    <row r="680" spans="4:9" x14ac:dyDescent="0.25">
      <c r="D680" s="32">
        <v>45288</v>
      </c>
      <c r="E680" s="43">
        <v>0.58333333333333337</v>
      </c>
      <c r="F680" t="s">
        <v>198</v>
      </c>
      <c r="G680" s="44">
        <f>CONVERT(LEFT(WEATHER14[[#This Row],[TEMP °F]],FIND("F",WEATHER14[[#This Row],[TEMP °F]])-3),"F","C")</f>
        <v>7.7777777777777777</v>
      </c>
      <c r="H680">
        <f>WEEKDAY(WEATHER14[[#This Row],[Date]])</f>
        <v>5</v>
      </c>
      <c r="I680" t="str">
        <f>IF(ISNUMBER(MATCH(WEATHER14[[#This Row],[Date]],$M$6:$M$9,0)),"HOLIDAY","")</f>
        <v/>
      </c>
    </row>
    <row r="681" spans="4:9" x14ac:dyDescent="0.25">
      <c r="D681" s="32">
        <v>45288</v>
      </c>
      <c r="E681" s="43">
        <v>0.625</v>
      </c>
      <c r="F681" t="s">
        <v>198</v>
      </c>
      <c r="G681" s="44">
        <f>CONVERT(LEFT(WEATHER14[[#This Row],[TEMP °F]],FIND("F",WEATHER14[[#This Row],[TEMP °F]])-3),"F","C")</f>
        <v>7.7777777777777777</v>
      </c>
      <c r="H681">
        <f>WEEKDAY(WEATHER14[[#This Row],[Date]])</f>
        <v>5</v>
      </c>
      <c r="I681" t="str">
        <f>IF(ISNUMBER(MATCH(WEATHER14[[#This Row],[Date]],$M$6:$M$9,0)),"HOLIDAY","")</f>
        <v/>
      </c>
    </row>
    <row r="682" spans="4:9" x14ac:dyDescent="0.25">
      <c r="D682" s="32">
        <v>45288</v>
      </c>
      <c r="E682" s="43">
        <v>0.66666666666666663</v>
      </c>
      <c r="F682" t="s">
        <v>198</v>
      </c>
      <c r="G682" s="44">
        <f>CONVERT(LEFT(WEATHER14[[#This Row],[TEMP °F]],FIND("F",WEATHER14[[#This Row],[TEMP °F]])-3),"F","C")</f>
        <v>7.7777777777777777</v>
      </c>
      <c r="H682">
        <f>WEEKDAY(WEATHER14[[#This Row],[Date]])</f>
        <v>5</v>
      </c>
      <c r="I682" t="str">
        <f>IF(ISNUMBER(MATCH(WEATHER14[[#This Row],[Date]],$M$6:$M$9,0)),"HOLIDAY","")</f>
        <v/>
      </c>
    </row>
    <row r="683" spans="4:9" x14ac:dyDescent="0.25">
      <c r="D683" s="32">
        <v>45288</v>
      </c>
      <c r="E683" s="43">
        <v>0.70833333333333337</v>
      </c>
      <c r="F683" t="s">
        <v>199</v>
      </c>
      <c r="G683" s="44">
        <f>CONVERT(LEFT(WEATHER14[[#This Row],[TEMP °F]],FIND("F",WEATHER14[[#This Row],[TEMP °F]])-3),"F","C")</f>
        <v>7.2222222222222223</v>
      </c>
      <c r="H683">
        <f>WEEKDAY(WEATHER14[[#This Row],[Date]])</f>
        <v>5</v>
      </c>
      <c r="I683" t="str">
        <f>IF(ISNUMBER(MATCH(WEATHER14[[#This Row],[Date]],$M$6:$M$9,0)),"HOLIDAY","")</f>
        <v/>
      </c>
    </row>
    <row r="684" spans="4:9" x14ac:dyDescent="0.25">
      <c r="D684" s="32">
        <v>45288</v>
      </c>
      <c r="E684" s="43">
        <v>0.75</v>
      </c>
      <c r="F684" t="s">
        <v>199</v>
      </c>
      <c r="G684" s="44">
        <f>CONVERT(LEFT(WEATHER14[[#This Row],[TEMP °F]],FIND("F",WEATHER14[[#This Row],[TEMP °F]])-3),"F","C")</f>
        <v>7.2222222222222223</v>
      </c>
      <c r="H684">
        <f>WEEKDAY(WEATHER14[[#This Row],[Date]])</f>
        <v>5</v>
      </c>
      <c r="I684" t="str">
        <f>IF(ISNUMBER(MATCH(WEATHER14[[#This Row],[Date]],$M$6:$M$9,0)),"HOLIDAY","")</f>
        <v/>
      </c>
    </row>
    <row r="685" spans="4:9" x14ac:dyDescent="0.25">
      <c r="D685" s="32">
        <v>45288</v>
      </c>
      <c r="E685" s="43">
        <v>0.79166666666666663</v>
      </c>
      <c r="F685" t="s">
        <v>199</v>
      </c>
      <c r="G685" s="44">
        <f>CONVERT(LEFT(WEATHER14[[#This Row],[TEMP °F]],FIND("F",WEATHER14[[#This Row],[TEMP °F]])-3),"F","C")</f>
        <v>7.2222222222222223</v>
      </c>
      <c r="H685">
        <f>WEEKDAY(WEATHER14[[#This Row],[Date]])</f>
        <v>5</v>
      </c>
      <c r="I685" t="str">
        <f>IF(ISNUMBER(MATCH(WEATHER14[[#This Row],[Date]],$M$6:$M$9,0)),"HOLIDAY","")</f>
        <v/>
      </c>
    </row>
    <row r="686" spans="4:9" x14ac:dyDescent="0.25">
      <c r="D686" s="32">
        <v>45288</v>
      </c>
      <c r="E686" s="43">
        <v>0.83333333333333337</v>
      </c>
      <c r="F686" t="s">
        <v>199</v>
      </c>
      <c r="G686" s="44">
        <f>CONVERT(LEFT(WEATHER14[[#This Row],[TEMP °F]],FIND("F",WEATHER14[[#This Row],[TEMP °F]])-3),"F","C")</f>
        <v>7.2222222222222223</v>
      </c>
      <c r="H686">
        <f>WEEKDAY(WEATHER14[[#This Row],[Date]])</f>
        <v>5</v>
      </c>
      <c r="I686" t="str">
        <f>IF(ISNUMBER(MATCH(WEATHER14[[#This Row],[Date]],$M$6:$M$9,0)),"HOLIDAY","")</f>
        <v/>
      </c>
    </row>
    <row r="687" spans="4:9" x14ac:dyDescent="0.25">
      <c r="D687" s="32">
        <v>45288</v>
      </c>
      <c r="E687" s="43">
        <v>0.875</v>
      </c>
      <c r="F687" t="s">
        <v>199</v>
      </c>
      <c r="G687" s="44">
        <f>CONVERT(LEFT(WEATHER14[[#This Row],[TEMP °F]],FIND("F",WEATHER14[[#This Row],[TEMP °F]])-3),"F","C")</f>
        <v>7.2222222222222223</v>
      </c>
      <c r="H687">
        <f>WEEKDAY(WEATHER14[[#This Row],[Date]])</f>
        <v>5</v>
      </c>
      <c r="I687" t="str">
        <f>IF(ISNUMBER(MATCH(WEATHER14[[#This Row],[Date]],$M$6:$M$9,0)),"HOLIDAY","")</f>
        <v/>
      </c>
    </row>
    <row r="688" spans="4:9" x14ac:dyDescent="0.25">
      <c r="D688" s="32">
        <v>45288</v>
      </c>
      <c r="E688" s="43">
        <v>0.91666666666666663</v>
      </c>
      <c r="F688" t="s">
        <v>199</v>
      </c>
      <c r="G688" s="44">
        <f>CONVERT(LEFT(WEATHER14[[#This Row],[TEMP °F]],FIND("F",WEATHER14[[#This Row],[TEMP °F]])-3),"F","C")</f>
        <v>7.2222222222222223</v>
      </c>
      <c r="H688">
        <f>WEEKDAY(WEATHER14[[#This Row],[Date]])</f>
        <v>5</v>
      </c>
      <c r="I688" t="str">
        <f>IF(ISNUMBER(MATCH(WEATHER14[[#This Row],[Date]],$M$6:$M$9,0)),"HOLIDAY","")</f>
        <v/>
      </c>
    </row>
    <row r="689" spans="4:9" x14ac:dyDescent="0.25">
      <c r="D689" s="32">
        <v>45288</v>
      </c>
      <c r="E689" s="43">
        <v>0.95833333333333337</v>
      </c>
      <c r="F689" t="s">
        <v>200</v>
      </c>
      <c r="G689" s="44">
        <f>CONVERT(LEFT(WEATHER14[[#This Row],[TEMP °F]],FIND("F",WEATHER14[[#This Row],[TEMP °F]])-3),"F","C")</f>
        <v>6.1111111111111107</v>
      </c>
      <c r="H689">
        <f>WEEKDAY(WEATHER14[[#This Row],[Date]])</f>
        <v>5</v>
      </c>
      <c r="I689" t="str">
        <f>IF(ISNUMBER(MATCH(WEATHER14[[#This Row],[Date]],$M$6:$M$9,0)),"HOLIDAY","")</f>
        <v/>
      </c>
    </row>
    <row r="690" spans="4:9" x14ac:dyDescent="0.25">
      <c r="D690" s="32">
        <v>45289</v>
      </c>
      <c r="E690" s="43">
        <v>0</v>
      </c>
      <c r="F690" t="s">
        <v>200</v>
      </c>
      <c r="G690" s="44">
        <f>CONVERT(LEFT(WEATHER14[[#This Row],[TEMP °F]],FIND("F",WEATHER14[[#This Row],[TEMP °F]])-3),"F","C")</f>
        <v>6.1111111111111107</v>
      </c>
      <c r="H690">
        <f>WEEKDAY(WEATHER14[[#This Row],[Date]])</f>
        <v>6</v>
      </c>
      <c r="I690" t="str">
        <f>IF(ISNUMBER(MATCH(WEATHER14[[#This Row],[Date]],$M$6:$M$9,0)),"HOLIDAY","")</f>
        <v/>
      </c>
    </row>
    <row r="691" spans="4:9" x14ac:dyDescent="0.25">
      <c r="D691" s="32">
        <v>45289</v>
      </c>
      <c r="E691" s="43">
        <v>4.1666666666666664E-2</v>
      </c>
      <c r="F691" t="s">
        <v>200</v>
      </c>
      <c r="G691" s="44">
        <f>CONVERT(LEFT(WEATHER14[[#This Row],[TEMP °F]],FIND("F",WEATHER14[[#This Row],[TEMP °F]])-3),"F","C")</f>
        <v>6.1111111111111107</v>
      </c>
      <c r="H691">
        <f>WEEKDAY(WEATHER14[[#This Row],[Date]])</f>
        <v>6</v>
      </c>
      <c r="I691" t="str">
        <f>IF(ISNUMBER(MATCH(WEATHER14[[#This Row],[Date]],$M$6:$M$9,0)),"HOLIDAY","")</f>
        <v/>
      </c>
    </row>
    <row r="692" spans="4:9" x14ac:dyDescent="0.25">
      <c r="D692" s="32">
        <v>45289</v>
      </c>
      <c r="E692" s="43">
        <v>8.3333333333333329E-2</v>
      </c>
      <c r="F692" t="s">
        <v>200</v>
      </c>
      <c r="G692" s="44">
        <f>CONVERT(LEFT(WEATHER14[[#This Row],[TEMP °F]],FIND("F",WEATHER14[[#This Row],[TEMP °F]])-3),"F","C")</f>
        <v>6.1111111111111107</v>
      </c>
      <c r="H692">
        <f>WEEKDAY(WEATHER14[[#This Row],[Date]])</f>
        <v>6</v>
      </c>
      <c r="I692" t="str">
        <f>IF(ISNUMBER(MATCH(WEATHER14[[#This Row],[Date]],$M$6:$M$9,0)),"HOLIDAY","")</f>
        <v/>
      </c>
    </row>
    <row r="693" spans="4:9" x14ac:dyDescent="0.25">
      <c r="D693" s="32">
        <v>45289</v>
      </c>
      <c r="E693" s="43">
        <v>0.125</v>
      </c>
      <c r="F693" t="s">
        <v>200</v>
      </c>
      <c r="G693" s="44">
        <f>CONVERT(LEFT(WEATHER14[[#This Row],[TEMP °F]],FIND("F",WEATHER14[[#This Row],[TEMP °F]])-3),"F","C")</f>
        <v>6.1111111111111107</v>
      </c>
      <c r="H693">
        <f>WEEKDAY(WEATHER14[[#This Row],[Date]])</f>
        <v>6</v>
      </c>
      <c r="I693" t="str">
        <f>IF(ISNUMBER(MATCH(WEATHER14[[#This Row],[Date]],$M$6:$M$9,0)),"HOLIDAY","")</f>
        <v/>
      </c>
    </row>
    <row r="694" spans="4:9" x14ac:dyDescent="0.25">
      <c r="D694" s="32">
        <v>45289</v>
      </c>
      <c r="E694" s="43">
        <v>0.16666666666666666</v>
      </c>
      <c r="F694" t="s">
        <v>200</v>
      </c>
      <c r="G694" s="44">
        <f>CONVERT(LEFT(WEATHER14[[#This Row],[TEMP °F]],FIND("F",WEATHER14[[#This Row],[TEMP °F]])-3),"F","C")</f>
        <v>6.1111111111111107</v>
      </c>
      <c r="H694">
        <f>WEEKDAY(WEATHER14[[#This Row],[Date]])</f>
        <v>6</v>
      </c>
      <c r="I694" t="str">
        <f>IF(ISNUMBER(MATCH(WEATHER14[[#This Row],[Date]],$M$6:$M$9,0)),"HOLIDAY","")</f>
        <v/>
      </c>
    </row>
    <row r="695" spans="4:9" x14ac:dyDescent="0.25">
      <c r="D695" s="32">
        <v>45289</v>
      </c>
      <c r="E695" s="43">
        <v>0.20833333333333334</v>
      </c>
      <c r="F695" t="s">
        <v>200</v>
      </c>
      <c r="G695" s="44">
        <f>CONVERT(LEFT(WEATHER14[[#This Row],[TEMP °F]],FIND("F",WEATHER14[[#This Row],[TEMP °F]])-3),"F","C")</f>
        <v>6.1111111111111107</v>
      </c>
      <c r="H695">
        <f>WEEKDAY(WEATHER14[[#This Row],[Date]])</f>
        <v>6</v>
      </c>
      <c r="I695" t="str">
        <f>IF(ISNUMBER(MATCH(WEATHER14[[#This Row],[Date]],$M$6:$M$9,0)),"HOLIDAY","")</f>
        <v/>
      </c>
    </row>
    <row r="696" spans="4:9" x14ac:dyDescent="0.25">
      <c r="D696" s="32">
        <v>45289</v>
      </c>
      <c r="E696" s="43">
        <v>0.25</v>
      </c>
      <c r="F696" t="s">
        <v>200</v>
      </c>
      <c r="G696" s="44">
        <f>CONVERT(LEFT(WEATHER14[[#This Row],[TEMP °F]],FIND("F",WEATHER14[[#This Row],[TEMP °F]])-3),"F","C")</f>
        <v>6.1111111111111107</v>
      </c>
      <c r="H696">
        <f>WEEKDAY(WEATHER14[[#This Row],[Date]])</f>
        <v>6</v>
      </c>
      <c r="I696" t="str">
        <f>IF(ISNUMBER(MATCH(WEATHER14[[#This Row],[Date]],$M$6:$M$9,0)),"HOLIDAY","")</f>
        <v/>
      </c>
    </row>
    <row r="697" spans="4:9" x14ac:dyDescent="0.25">
      <c r="D697" s="32">
        <v>45289</v>
      </c>
      <c r="E697" s="43">
        <v>0.29166666666666669</v>
      </c>
      <c r="F697" t="s">
        <v>200</v>
      </c>
      <c r="G697" s="44">
        <f>CONVERT(LEFT(WEATHER14[[#This Row],[TEMP °F]],FIND("F",WEATHER14[[#This Row],[TEMP °F]])-3),"F","C")</f>
        <v>6.1111111111111107</v>
      </c>
      <c r="H697">
        <f>WEEKDAY(WEATHER14[[#This Row],[Date]])</f>
        <v>6</v>
      </c>
      <c r="I697" t="str">
        <f>IF(ISNUMBER(MATCH(WEATHER14[[#This Row],[Date]],$M$6:$M$9,0)),"HOLIDAY","")</f>
        <v/>
      </c>
    </row>
    <row r="698" spans="4:9" x14ac:dyDescent="0.25">
      <c r="D698" s="32">
        <v>45289</v>
      </c>
      <c r="E698" s="43">
        <v>0.33333333333333331</v>
      </c>
      <c r="F698" t="s">
        <v>200</v>
      </c>
      <c r="G698" s="44">
        <f>CONVERT(LEFT(WEATHER14[[#This Row],[TEMP °F]],FIND("F",WEATHER14[[#This Row],[TEMP °F]])-3),"F","C")</f>
        <v>6.1111111111111107</v>
      </c>
      <c r="H698">
        <f>WEEKDAY(WEATHER14[[#This Row],[Date]])</f>
        <v>6</v>
      </c>
      <c r="I698" t="str">
        <f>IF(ISNUMBER(MATCH(WEATHER14[[#This Row],[Date]],$M$6:$M$9,0)),"HOLIDAY","")</f>
        <v/>
      </c>
    </row>
    <row r="699" spans="4:9" x14ac:dyDescent="0.25">
      <c r="D699" s="32">
        <v>45289</v>
      </c>
      <c r="E699" s="43">
        <v>0.375</v>
      </c>
      <c r="F699" t="s">
        <v>200</v>
      </c>
      <c r="G699" s="44">
        <f>CONVERT(LEFT(WEATHER14[[#This Row],[TEMP °F]],FIND("F",WEATHER14[[#This Row],[TEMP °F]])-3),"F","C")</f>
        <v>6.1111111111111107</v>
      </c>
      <c r="H699">
        <f>WEEKDAY(WEATHER14[[#This Row],[Date]])</f>
        <v>6</v>
      </c>
      <c r="I699" t="str">
        <f>IF(ISNUMBER(MATCH(WEATHER14[[#This Row],[Date]],$M$6:$M$9,0)),"HOLIDAY","")</f>
        <v/>
      </c>
    </row>
    <row r="700" spans="4:9" x14ac:dyDescent="0.25">
      <c r="D700" s="32">
        <v>45289</v>
      </c>
      <c r="E700" s="43">
        <v>0.41666666666666669</v>
      </c>
      <c r="F700" t="s">
        <v>200</v>
      </c>
      <c r="G700" s="44">
        <f>CONVERT(LEFT(WEATHER14[[#This Row],[TEMP °F]],FIND("F",WEATHER14[[#This Row],[TEMP °F]])-3),"F","C")</f>
        <v>6.1111111111111107</v>
      </c>
      <c r="H700">
        <f>WEEKDAY(WEATHER14[[#This Row],[Date]])</f>
        <v>6</v>
      </c>
      <c r="I700" t="str">
        <f>IF(ISNUMBER(MATCH(WEATHER14[[#This Row],[Date]],$M$6:$M$9,0)),"HOLIDAY","")</f>
        <v/>
      </c>
    </row>
    <row r="701" spans="4:9" x14ac:dyDescent="0.25">
      <c r="D701" s="32">
        <v>45289</v>
      </c>
      <c r="E701" s="43">
        <v>0.45833333333333331</v>
      </c>
      <c r="F701" t="s">
        <v>200</v>
      </c>
      <c r="G701" s="44">
        <f>CONVERT(LEFT(WEATHER14[[#This Row],[TEMP °F]],FIND("F",WEATHER14[[#This Row],[TEMP °F]])-3),"F","C")</f>
        <v>6.1111111111111107</v>
      </c>
      <c r="H701">
        <f>WEEKDAY(WEATHER14[[#This Row],[Date]])</f>
        <v>6</v>
      </c>
      <c r="I701" t="str">
        <f>IF(ISNUMBER(MATCH(WEATHER14[[#This Row],[Date]],$M$6:$M$9,0)),"HOLIDAY","")</f>
        <v/>
      </c>
    </row>
    <row r="702" spans="4:9" x14ac:dyDescent="0.25">
      <c r="D702" s="32">
        <v>45289</v>
      </c>
      <c r="E702" s="43">
        <v>0.5</v>
      </c>
      <c r="F702" t="s">
        <v>200</v>
      </c>
      <c r="G702" s="44">
        <f>CONVERT(LEFT(WEATHER14[[#This Row],[TEMP °F]],FIND("F",WEATHER14[[#This Row],[TEMP °F]])-3),"F","C")</f>
        <v>6.1111111111111107</v>
      </c>
      <c r="H702">
        <f>WEEKDAY(WEATHER14[[#This Row],[Date]])</f>
        <v>6</v>
      </c>
      <c r="I702" t="str">
        <f>IF(ISNUMBER(MATCH(WEATHER14[[#This Row],[Date]],$M$6:$M$9,0)),"HOLIDAY","")</f>
        <v/>
      </c>
    </row>
    <row r="703" spans="4:9" x14ac:dyDescent="0.25">
      <c r="D703" s="32">
        <v>45289</v>
      </c>
      <c r="E703" s="43">
        <v>0.54166666666666663</v>
      </c>
      <c r="F703" t="s">
        <v>201</v>
      </c>
      <c r="G703" s="44">
        <f>CONVERT(LEFT(WEATHER14[[#This Row],[TEMP °F]],FIND("F",WEATHER14[[#This Row],[TEMP °F]])-3),"F","C")</f>
        <v>5</v>
      </c>
      <c r="H703">
        <f>WEEKDAY(WEATHER14[[#This Row],[Date]])</f>
        <v>6</v>
      </c>
      <c r="I703" t="str">
        <f>IF(ISNUMBER(MATCH(WEATHER14[[#This Row],[Date]],$M$6:$M$9,0)),"HOLIDAY","")</f>
        <v/>
      </c>
    </row>
    <row r="704" spans="4:9" x14ac:dyDescent="0.25">
      <c r="D704" s="32">
        <v>45289</v>
      </c>
      <c r="E704" s="43">
        <v>0.58333333333333337</v>
      </c>
      <c r="F704" t="s">
        <v>201</v>
      </c>
      <c r="G704" s="44">
        <f>CONVERT(LEFT(WEATHER14[[#This Row],[TEMP °F]],FIND("F",WEATHER14[[#This Row],[TEMP °F]])-3),"F","C")</f>
        <v>5</v>
      </c>
      <c r="H704">
        <f>WEEKDAY(WEATHER14[[#This Row],[Date]])</f>
        <v>6</v>
      </c>
      <c r="I704" t="str">
        <f>IF(ISNUMBER(MATCH(WEATHER14[[#This Row],[Date]],$M$6:$M$9,0)),"HOLIDAY","")</f>
        <v/>
      </c>
    </row>
    <row r="705" spans="4:9" x14ac:dyDescent="0.25">
      <c r="D705" s="32">
        <v>45289</v>
      </c>
      <c r="E705" s="43">
        <v>0.625</v>
      </c>
      <c r="F705" t="s">
        <v>201</v>
      </c>
      <c r="G705" s="44">
        <f>CONVERT(LEFT(WEATHER14[[#This Row],[TEMP °F]],FIND("F",WEATHER14[[#This Row],[TEMP °F]])-3),"F","C")</f>
        <v>5</v>
      </c>
      <c r="H705">
        <f>WEEKDAY(WEATHER14[[#This Row],[Date]])</f>
        <v>6</v>
      </c>
      <c r="I705" t="str">
        <f>IF(ISNUMBER(MATCH(WEATHER14[[#This Row],[Date]],$M$6:$M$9,0)),"HOLIDAY","")</f>
        <v/>
      </c>
    </row>
    <row r="706" spans="4:9" x14ac:dyDescent="0.25">
      <c r="D706" s="32">
        <v>45289</v>
      </c>
      <c r="E706" s="43">
        <v>0.66666666666666663</v>
      </c>
      <c r="F706" t="s">
        <v>201</v>
      </c>
      <c r="G706" s="44">
        <f>CONVERT(LEFT(WEATHER14[[#This Row],[TEMP °F]],FIND("F",WEATHER14[[#This Row],[TEMP °F]])-3),"F","C")</f>
        <v>5</v>
      </c>
      <c r="H706">
        <f>WEEKDAY(WEATHER14[[#This Row],[Date]])</f>
        <v>6</v>
      </c>
      <c r="I706" t="str">
        <f>IF(ISNUMBER(MATCH(WEATHER14[[#This Row],[Date]],$M$6:$M$9,0)),"HOLIDAY","")</f>
        <v/>
      </c>
    </row>
    <row r="707" spans="4:9" x14ac:dyDescent="0.25">
      <c r="D707" s="32">
        <v>45289</v>
      </c>
      <c r="E707" s="43">
        <v>0.70833333333333337</v>
      </c>
      <c r="F707" t="s">
        <v>209</v>
      </c>
      <c r="G707" s="44">
        <f>CONVERT(LEFT(WEATHER14[[#This Row],[TEMP °F]],FIND("F",WEATHER14[[#This Row],[TEMP °F]])-3),"F","C")</f>
        <v>3.8888888888888888</v>
      </c>
      <c r="H707">
        <f>WEEKDAY(WEATHER14[[#This Row],[Date]])</f>
        <v>6</v>
      </c>
      <c r="I707" t="str">
        <f>IF(ISNUMBER(MATCH(WEATHER14[[#This Row],[Date]],$M$6:$M$9,0)),"HOLIDAY","")</f>
        <v/>
      </c>
    </row>
    <row r="708" spans="4:9" x14ac:dyDescent="0.25">
      <c r="D708" s="32">
        <v>45289</v>
      </c>
      <c r="E708" s="43">
        <v>0.75</v>
      </c>
      <c r="F708" t="s">
        <v>209</v>
      </c>
      <c r="G708" s="44">
        <f>CONVERT(LEFT(WEATHER14[[#This Row],[TEMP °F]],FIND("F",WEATHER14[[#This Row],[TEMP °F]])-3),"F","C")</f>
        <v>3.8888888888888888</v>
      </c>
      <c r="H708">
        <f>WEEKDAY(WEATHER14[[#This Row],[Date]])</f>
        <v>6</v>
      </c>
      <c r="I708" t="str">
        <f>IF(ISNUMBER(MATCH(WEATHER14[[#This Row],[Date]],$M$6:$M$9,0)),"HOLIDAY","")</f>
        <v/>
      </c>
    </row>
    <row r="709" spans="4:9" x14ac:dyDescent="0.25">
      <c r="D709" s="32">
        <v>45289</v>
      </c>
      <c r="E709" s="43">
        <v>0.79166666666666663</v>
      </c>
      <c r="F709" t="s">
        <v>202</v>
      </c>
      <c r="G709" s="44">
        <f>CONVERT(LEFT(WEATHER14[[#This Row],[TEMP °F]],FIND("F",WEATHER14[[#This Row],[TEMP °F]])-3),"F","C")</f>
        <v>2.7777777777777777</v>
      </c>
      <c r="H709">
        <f>WEEKDAY(WEATHER14[[#This Row],[Date]])</f>
        <v>6</v>
      </c>
      <c r="I709" t="str">
        <f>IF(ISNUMBER(MATCH(WEATHER14[[#This Row],[Date]],$M$6:$M$9,0)),"HOLIDAY","")</f>
        <v/>
      </c>
    </row>
    <row r="710" spans="4:9" x14ac:dyDescent="0.25">
      <c r="D710" s="32">
        <v>45289</v>
      </c>
      <c r="E710" s="43">
        <v>0.83333333333333337</v>
      </c>
      <c r="F710" t="s">
        <v>202</v>
      </c>
      <c r="G710" s="44">
        <f>CONVERT(LEFT(WEATHER14[[#This Row],[TEMP °F]],FIND("F",WEATHER14[[#This Row],[TEMP °F]])-3),"F","C")</f>
        <v>2.7777777777777777</v>
      </c>
      <c r="H710">
        <f>WEEKDAY(WEATHER14[[#This Row],[Date]])</f>
        <v>6</v>
      </c>
      <c r="I710" t="str">
        <f>IF(ISNUMBER(MATCH(WEATHER14[[#This Row],[Date]],$M$6:$M$9,0)),"HOLIDAY","")</f>
        <v/>
      </c>
    </row>
    <row r="711" spans="4:9" x14ac:dyDescent="0.25">
      <c r="D711" s="32">
        <v>45289</v>
      </c>
      <c r="E711" s="43">
        <v>0.875</v>
      </c>
      <c r="F711" t="s">
        <v>202</v>
      </c>
      <c r="G711" s="44">
        <f>CONVERT(LEFT(WEATHER14[[#This Row],[TEMP °F]],FIND("F",WEATHER14[[#This Row],[TEMP °F]])-3),"F","C")</f>
        <v>2.7777777777777777</v>
      </c>
      <c r="H711">
        <f>WEEKDAY(WEATHER14[[#This Row],[Date]])</f>
        <v>6</v>
      </c>
      <c r="I711" t="str">
        <f>IF(ISNUMBER(MATCH(WEATHER14[[#This Row],[Date]],$M$6:$M$9,0)),"HOLIDAY","")</f>
        <v/>
      </c>
    </row>
    <row r="712" spans="4:9" x14ac:dyDescent="0.25">
      <c r="D712" s="32">
        <v>45289</v>
      </c>
      <c r="E712" s="43">
        <v>0.91666666666666663</v>
      </c>
      <c r="F712" t="s">
        <v>202</v>
      </c>
      <c r="G712" s="44">
        <f>CONVERT(LEFT(WEATHER14[[#This Row],[TEMP °F]],FIND("F",WEATHER14[[#This Row],[TEMP °F]])-3),"F","C")</f>
        <v>2.7777777777777777</v>
      </c>
      <c r="H712">
        <f>WEEKDAY(WEATHER14[[#This Row],[Date]])</f>
        <v>6</v>
      </c>
      <c r="I712" t="str">
        <f>IF(ISNUMBER(MATCH(WEATHER14[[#This Row],[Date]],$M$6:$M$9,0)),"HOLIDAY","")</f>
        <v/>
      </c>
    </row>
    <row r="713" spans="4:9" x14ac:dyDescent="0.25">
      <c r="D713" s="32">
        <v>45289</v>
      </c>
      <c r="E713" s="43">
        <v>0.95833333333333337</v>
      </c>
      <c r="F713" t="s">
        <v>203</v>
      </c>
      <c r="G713" s="44">
        <f>CONVERT(LEFT(WEATHER14[[#This Row],[TEMP °F]],FIND("F",WEATHER14[[#This Row],[TEMP °F]])-3),"F","C")</f>
        <v>2.2222222222222223</v>
      </c>
      <c r="H713">
        <f>WEEKDAY(WEATHER14[[#This Row],[Date]])</f>
        <v>6</v>
      </c>
      <c r="I713" t="str">
        <f>IF(ISNUMBER(MATCH(WEATHER14[[#This Row],[Date]],$M$6:$M$9,0)),"HOLIDAY","")</f>
        <v/>
      </c>
    </row>
    <row r="714" spans="4:9" x14ac:dyDescent="0.25">
      <c r="D714" s="32">
        <v>45290</v>
      </c>
      <c r="E714" s="43">
        <v>0</v>
      </c>
      <c r="F714" t="s">
        <v>203</v>
      </c>
      <c r="G714" s="44">
        <f>CONVERT(LEFT(WEATHER14[[#This Row],[TEMP °F]],FIND("F",WEATHER14[[#This Row],[TEMP °F]])-3),"F","C")</f>
        <v>2.2222222222222223</v>
      </c>
      <c r="H714">
        <f>WEEKDAY(WEATHER14[[#This Row],[Date]])</f>
        <v>7</v>
      </c>
      <c r="I714" t="str">
        <f>IF(ISNUMBER(MATCH(WEATHER14[[#This Row],[Date]],$M$6:$M$9,0)),"HOLIDAY","")</f>
        <v/>
      </c>
    </row>
    <row r="715" spans="4:9" x14ac:dyDescent="0.25">
      <c r="D715" s="32">
        <v>45290</v>
      </c>
      <c r="E715" s="43">
        <v>4.1666666666666664E-2</v>
      </c>
      <c r="F715" t="s">
        <v>204</v>
      </c>
      <c r="G715" s="44">
        <f>CONVERT(LEFT(WEATHER14[[#This Row],[TEMP °F]],FIND("F",WEATHER14[[#This Row],[TEMP °F]])-3),"F","C")</f>
        <v>1.1111111111111112</v>
      </c>
      <c r="H715">
        <f>WEEKDAY(WEATHER14[[#This Row],[Date]])</f>
        <v>7</v>
      </c>
      <c r="I715" t="str">
        <f>IF(ISNUMBER(MATCH(WEATHER14[[#This Row],[Date]],$M$6:$M$9,0)),"HOLIDAY","")</f>
        <v/>
      </c>
    </row>
    <row r="716" spans="4:9" x14ac:dyDescent="0.25">
      <c r="D716" s="32">
        <v>45290</v>
      </c>
      <c r="E716" s="43">
        <v>8.3333333333333329E-2</v>
      </c>
      <c r="F716" t="s">
        <v>204</v>
      </c>
      <c r="G716" s="44">
        <f>CONVERT(LEFT(WEATHER14[[#This Row],[TEMP °F]],FIND("F",WEATHER14[[#This Row],[TEMP °F]])-3),"F","C")</f>
        <v>1.1111111111111112</v>
      </c>
      <c r="H716">
        <f>WEEKDAY(WEATHER14[[#This Row],[Date]])</f>
        <v>7</v>
      </c>
      <c r="I716" t="str">
        <f>IF(ISNUMBER(MATCH(WEATHER14[[#This Row],[Date]],$M$6:$M$9,0)),"HOLIDAY","")</f>
        <v/>
      </c>
    </row>
    <row r="717" spans="4:9" x14ac:dyDescent="0.25">
      <c r="D717" s="32">
        <v>45290</v>
      </c>
      <c r="E717" s="43">
        <v>0.125</v>
      </c>
      <c r="F717" t="s">
        <v>205</v>
      </c>
      <c r="G717" s="44">
        <f>CONVERT(LEFT(WEATHER14[[#This Row],[TEMP °F]],FIND("F",WEATHER14[[#This Row],[TEMP °F]])-3),"F","C")</f>
        <v>0</v>
      </c>
      <c r="H717">
        <f>WEEKDAY(WEATHER14[[#This Row],[Date]])</f>
        <v>7</v>
      </c>
      <c r="I717" t="str">
        <f>IF(ISNUMBER(MATCH(WEATHER14[[#This Row],[Date]],$M$6:$M$9,0)),"HOLIDAY","")</f>
        <v/>
      </c>
    </row>
    <row r="718" spans="4:9" x14ac:dyDescent="0.25">
      <c r="D718" s="32">
        <v>45290</v>
      </c>
      <c r="E718" s="43">
        <v>0.16666666666666666</v>
      </c>
      <c r="F718" t="s">
        <v>205</v>
      </c>
      <c r="G718" s="44">
        <f>CONVERT(LEFT(WEATHER14[[#This Row],[TEMP °F]],FIND("F",WEATHER14[[#This Row],[TEMP °F]])-3),"F","C")</f>
        <v>0</v>
      </c>
      <c r="H718">
        <f>WEEKDAY(WEATHER14[[#This Row],[Date]])</f>
        <v>7</v>
      </c>
      <c r="I718" t="str">
        <f>IF(ISNUMBER(MATCH(WEATHER14[[#This Row],[Date]],$M$6:$M$9,0)),"HOLIDAY","")</f>
        <v/>
      </c>
    </row>
    <row r="719" spans="4:9" x14ac:dyDescent="0.25">
      <c r="D719" s="32">
        <v>45290</v>
      </c>
      <c r="E719" s="43">
        <v>0.20833333333333334</v>
      </c>
      <c r="F719" t="s">
        <v>205</v>
      </c>
      <c r="G719" s="44">
        <f>CONVERT(LEFT(WEATHER14[[#This Row],[TEMP °F]],FIND("F",WEATHER14[[#This Row],[TEMP °F]])-3),"F","C")</f>
        <v>0</v>
      </c>
      <c r="H719">
        <f>WEEKDAY(WEATHER14[[#This Row],[Date]])</f>
        <v>7</v>
      </c>
      <c r="I719" t="str">
        <f>IF(ISNUMBER(MATCH(WEATHER14[[#This Row],[Date]],$M$6:$M$9,0)),"HOLIDAY","")</f>
        <v/>
      </c>
    </row>
    <row r="720" spans="4:9" x14ac:dyDescent="0.25">
      <c r="D720" s="32">
        <v>45290</v>
      </c>
      <c r="E720" s="43">
        <v>0.25</v>
      </c>
      <c r="F720" t="s">
        <v>205</v>
      </c>
      <c r="G720" s="44">
        <f>CONVERT(LEFT(WEATHER14[[#This Row],[TEMP °F]],FIND("F",WEATHER14[[#This Row],[TEMP °F]])-3),"F","C")</f>
        <v>0</v>
      </c>
      <c r="H720">
        <f>WEEKDAY(WEATHER14[[#This Row],[Date]])</f>
        <v>7</v>
      </c>
      <c r="I720" t="str">
        <f>IF(ISNUMBER(MATCH(WEATHER14[[#This Row],[Date]],$M$6:$M$9,0)),"HOLIDAY","")</f>
        <v/>
      </c>
    </row>
    <row r="721" spans="4:9" x14ac:dyDescent="0.25">
      <c r="D721" s="32">
        <v>45290</v>
      </c>
      <c r="E721" s="43">
        <v>0.29166666666666669</v>
      </c>
      <c r="F721" t="s">
        <v>206</v>
      </c>
      <c r="G721" s="44">
        <f>CONVERT(LEFT(WEATHER14[[#This Row],[TEMP °F]],FIND("F",WEATHER14[[#This Row],[TEMP °F]])-3),"F","C")</f>
        <v>-1.1111111111111112</v>
      </c>
      <c r="H721">
        <f>WEEKDAY(WEATHER14[[#This Row],[Date]])</f>
        <v>7</v>
      </c>
      <c r="I721" t="str">
        <f>IF(ISNUMBER(MATCH(WEATHER14[[#This Row],[Date]],$M$6:$M$9,0)),"HOLIDAY","")</f>
        <v/>
      </c>
    </row>
    <row r="722" spans="4:9" x14ac:dyDescent="0.25">
      <c r="D722" s="32">
        <v>45290</v>
      </c>
      <c r="E722" s="43">
        <v>0.33333333333333331</v>
      </c>
      <c r="F722" t="s">
        <v>206</v>
      </c>
      <c r="G722" s="44">
        <f>CONVERT(LEFT(WEATHER14[[#This Row],[TEMP °F]],FIND("F",WEATHER14[[#This Row],[TEMP °F]])-3),"F","C")</f>
        <v>-1.1111111111111112</v>
      </c>
      <c r="H722">
        <f>WEEKDAY(WEATHER14[[#This Row],[Date]])</f>
        <v>7</v>
      </c>
      <c r="I722" t="str">
        <f>IF(ISNUMBER(MATCH(WEATHER14[[#This Row],[Date]],$M$6:$M$9,0)),"HOLIDAY","")</f>
        <v/>
      </c>
    </row>
    <row r="723" spans="4:9" x14ac:dyDescent="0.25">
      <c r="D723" s="32">
        <v>45290</v>
      </c>
      <c r="E723" s="43">
        <v>0.375</v>
      </c>
      <c r="F723" t="s">
        <v>206</v>
      </c>
      <c r="G723" s="44">
        <f>CONVERT(LEFT(WEATHER14[[#This Row],[TEMP °F]],FIND("F",WEATHER14[[#This Row],[TEMP °F]])-3),"F","C")</f>
        <v>-1.1111111111111112</v>
      </c>
      <c r="H723">
        <f>WEEKDAY(WEATHER14[[#This Row],[Date]])</f>
        <v>7</v>
      </c>
      <c r="I723" t="str">
        <f>IF(ISNUMBER(MATCH(WEATHER14[[#This Row],[Date]],$M$6:$M$9,0)),"HOLIDAY","")</f>
        <v/>
      </c>
    </row>
    <row r="724" spans="4:9" x14ac:dyDescent="0.25">
      <c r="D724" s="32">
        <v>45290</v>
      </c>
      <c r="E724" s="43">
        <v>0.41666666666666669</v>
      </c>
      <c r="F724" t="s">
        <v>205</v>
      </c>
      <c r="G724" s="44">
        <f>CONVERT(LEFT(WEATHER14[[#This Row],[TEMP °F]],FIND("F",WEATHER14[[#This Row],[TEMP °F]])-3),"F","C")</f>
        <v>0</v>
      </c>
      <c r="H724">
        <f>WEEKDAY(WEATHER14[[#This Row],[Date]])</f>
        <v>7</v>
      </c>
      <c r="I724" t="str">
        <f>IF(ISNUMBER(MATCH(WEATHER14[[#This Row],[Date]],$M$6:$M$9,0)),"HOLIDAY","")</f>
        <v/>
      </c>
    </row>
    <row r="725" spans="4:9" x14ac:dyDescent="0.25">
      <c r="D725" s="32">
        <v>45290</v>
      </c>
      <c r="E725" s="43">
        <v>0.45833333333333331</v>
      </c>
      <c r="F725" t="s">
        <v>205</v>
      </c>
      <c r="G725" s="44">
        <f>CONVERT(LEFT(WEATHER14[[#This Row],[TEMP °F]],FIND("F",WEATHER14[[#This Row],[TEMP °F]])-3),"F","C")</f>
        <v>0</v>
      </c>
      <c r="H725">
        <f>WEEKDAY(WEATHER14[[#This Row],[Date]])</f>
        <v>7</v>
      </c>
      <c r="I725" t="str">
        <f>IF(ISNUMBER(MATCH(WEATHER14[[#This Row],[Date]],$M$6:$M$9,0)),"HOLIDAY","")</f>
        <v/>
      </c>
    </row>
    <row r="726" spans="4:9" x14ac:dyDescent="0.25">
      <c r="D726" s="32">
        <v>45290</v>
      </c>
      <c r="E726" s="43">
        <v>0.5</v>
      </c>
      <c r="F726" t="s">
        <v>205</v>
      </c>
      <c r="G726" s="44">
        <f>CONVERT(LEFT(WEATHER14[[#This Row],[TEMP °F]],FIND("F",WEATHER14[[#This Row],[TEMP °F]])-3),"F","C")</f>
        <v>0</v>
      </c>
      <c r="H726">
        <f>WEEKDAY(WEATHER14[[#This Row],[Date]])</f>
        <v>7</v>
      </c>
      <c r="I726" t="str">
        <f>IF(ISNUMBER(MATCH(WEATHER14[[#This Row],[Date]],$M$6:$M$9,0)),"HOLIDAY","")</f>
        <v/>
      </c>
    </row>
    <row r="727" spans="4:9" x14ac:dyDescent="0.25">
      <c r="D727" s="32">
        <v>45290</v>
      </c>
      <c r="E727" s="43">
        <v>0.54166666666666663</v>
      </c>
      <c r="F727" t="s">
        <v>205</v>
      </c>
      <c r="G727" s="44">
        <f>CONVERT(LEFT(WEATHER14[[#This Row],[TEMP °F]],FIND("F",WEATHER14[[#This Row],[TEMP °F]])-3),"F","C")</f>
        <v>0</v>
      </c>
      <c r="H727">
        <f>WEEKDAY(WEATHER14[[#This Row],[Date]])</f>
        <v>7</v>
      </c>
      <c r="I727" t="str">
        <f>IF(ISNUMBER(MATCH(WEATHER14[[#This Row],[Date]],$M$6:$M$9,0)),"HOLIDAY","")</f>
        <v/>
      </c>
    </row>
    <row r="728" spans="4:9" x14ac:dyDescent="0.25">
      <c r="D728" s="32">
        <v>45290</v>
      </c>
      <c r="E728" s="43">
        <v>0.58333333333333337</v>
      </c>
      <c r="F728" t="s">
        <v>205</v>
      </c>
      <c r="G728" s="44">
        <f>CONVERT(LEFT(WEATHER14[[#This Row],[TEMP °F]],FIND("F",WEATHER14[[#This Row],[TEMP °F]])-3),"F","C")</f>
        <v>0</v>
      </c>
      <c r="H728">
        <f>WEEKDAY(WEATHER14[[#This Row],[Date]])</f>
        <v>7</v>
      </c>
      <c r="I728" t="str">
        <f>IF(ISNUMBER(MATCH(WEATHER14[[#This Row],[Date]],$M$6:$M$9,0)),"HOLIDAY","")</f>
        <v/>
      </c>
    </row>
    <row r="729" spans="4:9" x14ac:dyDescent="0.25">
      <c r="D729" s="32">
        <v>45290</v>
      </c>
      <c r="E729" s="43">
        <v>0.625</v>
      </c>
      <c r="F729" t="s">
        <v>205</v>
      </c>
      <c r="G729" s="44">
        <f>CONVERT(LEFT(WEATHER14[[#This Row],[TEMP °F]],FIND("F",WEATHER14[[#This Row],[TEMP °F]])-3),"F","C")</f>
        <v>0</v>
      </c>
      <c r="H729">
        <f>WEEKDAY(WEATHER14[[#This Row],[Date]])</f>
        <v>7</v>
      </c>
      <c r="I729" t="str">
        <f>IF(ISNUMBER(MATCH(WEATHER14[[#This Row],[Date]],$M$6:$M$9,0)),"HOLIDAY","")</f>
        <v/>
      </c>
    </row>
    <row r="730" spans="4:9" x14ac:dyDescent="0.25">
      <c r="D730" s="32">
        <v>45290</v>
      </c>
      <c r="E730" s="43">
        <v>0.66666666666666663</v>
      </c>
      <c r="F730" t="s">
        <v>205</v>
      </c>
      <c r="G730" s="44">
        <f>CONVERT(LEFT(WEATHER14[[#This Row],[TEMP °F]],FIND("F",WEATHER14[[#This Row],[TEMP °F]])-3),"F","C")</f>
        <v>0</v>
      </c>
      <c r="H730">
        <f>WEEKDAY(WEATHER14[[#This Row],[Date]])</f>
        <v>7</v>
      </c>
      <c r="I730" t="str">
        <f>IF(ISNUMBER(MATCH(WEATHER14[[#This Row],[Date]],$M$6:$M$9,0)),"HOLIDAY","")</f>
        <v/>
      </c>
    </row>
    <row r="731" spans="4:9" x14ac:dyDescent="0.25">
      <c r="D731" s="32">
        <v>45290</v>
      </c>
      <c r="E731" s="43">
        <v>0.70833333333333337</v>
      </c>
      <c r="F731" t="s">
        <v>205</v>
      </c>
      <c r="G731" s="44">
        <f>CONVERT(LEFT(WEATHER14[[#This Row],[TEMP °F]],FIND("F",WEATHER14[[#This Row],[TEMP °F]])-3),"F","C")</f>
        <v>0</v>
      </c>
      <c r="H731">
        <f>WEEKDAY(WEATHER14[[#This Row],[Date]])</f>
        <v>7</v>
      </c>
      <c r="I731" t="str">
        <f>IF(ISNUMBER(MATCH(WEATHER14[[#This Row],[Date]],$M$6:$M$9,0)),"HOLIDAY","")</f>
        <v/>
      </c>
    </row>
    <row r="732" spans="4:9" x14ac:dyDescent="0.25">
      <c r="D732" s="32">
        <v>45290</v>
      </c>
      <c r="E732" s="43">
        <v>0.75</v>
      </c>
      <c r="F732" t="s">
        <v>205</v>
      </c>
      <c r="G732" s="44">
        <f>CONVERT(LEFT(WEATHER14[[#This Row],[TEMP °F]],FIND("F",WEATHER14[[#This Row],[TEMP °F]])-3),"F","C")</f>
        <v>0</v>
      </c>
      <c r="H732">
        <f>WEEKDAY(WEATHER14[[#This Row],[Date]])</f>
        <v>7</v>
      </c>
      <c r="I732" t="str">
        <f>IF(ISNUMBER(MATCH(WEATHER14[[#This Row],[Date]],$M$6:$M$9,0)),"HOLIDAY","")</f>
        <v/>
      </c>
    </row>
    <row r="733" spans="4:9" x14ac:dyDescent="0.25">
      <c r="D733" s="32">
        <v>45290</v>
      </c>
      <c r="E733" s="43">
        <v>0.79166666666666663</v>
      </c>
      <c r="F733" t="s">
        <v>206</v>
      </c>
      <c r="G733" s="44">
        <f>CONVERT(LEFT(WEATHER14[[#This Row],[TEMP °F]],FIND("F",WEATHER14[[#This Row],[TEMP °F]])-3),"F","C")</f>
        <v>-1.1111111111111112</v>
      </c>
      <c r="H733">
        <f>WEEKDAY(WEATHER14[[#This Row],[Date]])</f>
        <v>7</v>
      </c>
      <c r="I733" t="str">
        <f>IF(ISNUMBER(MATCH(WEATHER14[[#This Row],[Date]],$M$6:$M$9,0)),"HOLIDAY","")</f>
        <v/>
      </c>
    </row>
    <row r="734" spans="4:9" x14ac:dyDescent="0.25">
      <c r="D734" s="32">
        <v>45290</v>
      </c>
      <c r="E734" s="43">
        <v>0.83333333333333337</v>
      </c>
      <c r="F734" t="s">
        <v>206</v>
      </c>
      <c r="G734" s="44">
        <f>CONVERT(LEFT(WEATHER14[[#This Row],[TEMP °F]],FIND("F",WEATHER14[[#This Row],[TEMP °F]])-3),"F","C")</f>
        <v>-1.1111111111111112</v>
      </c>
      <c r="H734">
        <f>WEEKDAY(WEATHER14[[#This Row],[Date]])</f>
        <v>7</v>
      </c>
      <c r="I734" t="str">
        <f>IF(ISNUMBER(MATCH(WEATHER14[[#This Row],[Date]],$M$6:$M$9,0)),"HOLIDAY","")</f>
        <v/>
      </c>
    </row>
    <row r="735" spans="4:9" x14ac:dyDescent="0.25">
      <c r="D735" s="32">
        <v>45290</v>
      </c>
      <c r="E735" s="43">
        <v>0.875</v>
      </c>
      <c r="F735" t="s">
        <v>206</v>
      </c>
      <c r="G735" s="44">
        <f>CONVERT(LEFT(WEATHER14[[#This Row],[TEMP °F]],FIND("F",WEATHER14[[#This Row],[TEMP °F]])-3),"F","C")</f>
        <v>-1.1111111111111112</v>
      </c>
      <c r="H735">
        <f>WEEKDAY(WEATHER14[[#This Row],[Date]])</f>
        <v>7</v>
      </c>
      <c r="I735" t="str">
        <f>IF(ISNUMBER(MATCH(WEATHER14[[#This Row],[Date]],$M$6:$M$9,0)),"HOLIDAY","")</f>
        <v/>
      </c>
    </row>
    <row r="736" spans="4:9" x14ac:dyDescent="0.25">
      <c r="D736" s="32">
        <v>45290</v>
      </c>
      <c r="E736" s="43">
        <v>0.91666666666666663</v>
      </c>
      <c r="F736" t="s">
        <v>206</v>
      </c>
      <c r="G736" s="44">
        <f>CONVERT(LEFT(WEATHER14[[#This Row],[TEMP °F]],FIND("F",WEATHER14[[#This Row],[TEMP °F]])-3),"F","C")</f>
        <v>-1.1111111111111112</v>
      </c>
      <c r="H736">
        <f>WEEKDAY(WEATHER14[[#This Row],[Date]])</f>
        <v>7</v>
      </c>
      <c r="I736" t="str">
        <f>IF(ISNUMBER(MATCH(WEATHER14[[#This Row],[Date]],$M$6:$M$9,0)),"HOLIDAY","")</f>
        <v/>
      </c>
    </row>
    <row r="737" spans="4:9" x14ac:dyDescent="0.25">
      <c r="D737" s="32">
        <v>45290</v>
      </c>
      <c r="E737" s="43">
        <v>0.95833333333333337</v>
      </c>
      <c r="F737" t="s">
        <v>206</v>
      </c>
      <c r="G737" s="44">
        <f>CONVERT(LEFT(WEATHER14[[#This Row],[TEMP °F]],FIND("F",WEATHER14[[#This Row],[TEMP °F]])-3),"F","C")</f>
        <v>-1.1111111111111112</v>
      </c>
      <c r="H737">
        <f>WEEKDAY(WEATHER14[[#This Row],[Date]])</f>
        <v>7</v>
      </c>
      <c r="I737" t="str">
        <f>IF(ISNUMBER(MATCH(WEATHER14[[#This Row],[Date]],$M$6:$M$9,0)),"HOLIDAY","")</f>
        <v/>
      </c>
    </row>
    <row r="738" spans="4:9" x14ac:dyDescent="0.25">
      <c r="D738" s="32">
        <v>45291</v>
      </c>
      <c r="E738" s="43">
        <v>0</v>
      </c>
      <c r="F738" t="s">
        <v>206</v>
      </c>
      <c r="G738" s="44">
        <f>CONVERT(LEFT(WEATHER14[[#This Row],[TEMP °F]],FIND("F",WEATHER14[[#This Row],[TEMP °F]])-3),"F","C")</f>
        <v>-1.1111111111111112</v>
      </c>
      <c r="H738">
        <f>WEEKDAY(WEATHER14[[#This Row],[Date]])</f>
        <v>1</v>
      </c>
      <c r="I738" t="str">
        <f>IF(ISNUMBER(MATCH(WEATHER14[[#This Row],[Date]],$M$6:$M$9,0)),"HOLIDAY","")</f>
        <v/>
      </c>
    </row>
    <row r="739" spans="4:9" x14ac:dyDescent="0.25">
      <c r="D739" s="32">
        <v>45291</v>
      </c>
      <c r="E739" s="43">
        <v>4.1666666666666664E-2</v>
      </c>
      <c r="F739" t="s">
        <v>206</v>
      </c>
      <c r="G739" s="44">
        <f>CONVERT(LEFT(WEATHER14[[#This Row],[TEMP °F]],FIND("F",WEATHER14[[#This Row],[TEMP °F]])-3),"F","C")</f>
        <v>-1.1111111111111112</v>
      </c>
      <c r="H739">
        <f>WEEKDAY(WEATHER14[[#This Row],[Date]])</f>
        <v>1</v>
      </c>
      <c r="I739" t="str">
        <f>IF(ISNUMBER(MATCH(WEATHER14[[#This Row],[Date]],$M$6:$M$9,0)),"HOLIDAY","")</f>
        <v/>
      </c>
    </row>
    <row r="740" spans="4:9" x14ac:dyDescent="0.25">
      <c r="D740" s="32">
        <v>45291</v>
      </c>
      <c r="E740" s="43">
        <v>8.3333333333333329E-2</v>
      </c>
      <c r="F740" t="s">
        <v>206</v>
      </c>
      <c r="G740" s="44">
        <f>CONVERT(LEFT(WEATHER14[[#This Row],[TEMP °F]],FIND("F",WEATHER14[[#This Row],[TEMP °F]])-3),"F","C")</f>
        <v>-1.1111111111111112</v>
      </c>
      <c r="H740">
        <f>WEEKDAY(WEATHER14[[#This Row],[Date]])</f>
        <v>1</v>
      </c>
      <c r="I740" t="str">
        <f>IF(ISNUMBER(MATCH(WEATHER14[[#This Row],[Date]],$M$6:$M$9,0)),"HOLIDAY","")</f>
        <v/>
      </c>
    </row>
    <row r="741" spans="4:9" x14ac:dyDescent="0.25">
      <c r="D741" s="32">
        <v>45291</v>
      </c>
      <c r="E741" s="43">
        <v>0.125</v>
      </c>
      <c r="F741" t="s">
        <v>205</v>
      </c>
      <c r="G741" s="44">
        <f>CONVERT(LEFT(WEATHER14[[#This Row],[TEMP °F]],FIND("F",WEATHER14[[#This Row],[TEMP °F]])-3),"F","C")</f>
        <v>0</v>
      </c>
      <c r="H741">
        <f>WEEKDAY(WEATHER14[[#This Row],[Date]])</f>
        <v>1</v>
      </c>
      <c r="I741" t="str">
        <f>IF(ISNUMBER(MATCH(WEATHER14[[#This Row],[Date]],$M$6:$M$9,0)),"HOLIDAY","")</f>
        <v/>
      </c>
    </row>
    <row r="742" spans="4:9" x14ac:dyDescent="0.25">
      <c r="D742" s="32">
        <v>45291</v>
      </c>
      <c r="E742" s="43">
        <v>0.16666666666666666</v>
      </c>
      <c r="F742" t="s">
        <v>205</v>
      </c>
      <c r="G742" s="44">
        <f>CONVERT(LEFT(WEATHER14[[#This Row],[TEMP °F]],FIND("F",WEATHER14[[#This Row],[TEMP °F]])-3),"F","C")</f>
        <v>0</v>
      </c>
      <c r="H742">
        <f>WEEKDAY(WEATHER14[[#This Row],[Date]])</f>
        <v>1</v>
      </c>
      <c r="I742" t="str">
        <f>IF(ISNUMBER(MATCH(WEATHER14[[#This Row],[Date]],$M$6:$M$9,0)),"HOLIDAY","")</f>
        <v/>
      </c>
    </row>
    <row r="743" spans="4:9" x14ac:dyDescent="0.25">
      <c r="D743" s="32">
        <v>45291</v>
      </c>
      <c r="E743" s="43">
        <v>0.20833333333333334</v>
      </c>
      <c r="F743" t="s">
        <v>205</v>
      </c>
      <c r="G743" s="44">
        <f>CONVERT(LEFT(WEATHER14[[#This Row],[TEMP °F]],FIND("F",WEATHER14[[#This Row],[TEMP °F]])-3),"F","C")</f>
        <v>0</v>
      </c>
      <c r="H743">
        <f>WEEKDAY(WEATHER14[[#This Row],[Date]])</f>
        <v>1</v>
      </c>
      <c r="I743" t="str">
        <f>IF(ISNUMBER(MATCH(WEATHER14[[#This Row],[Date]],$M$6:$M$9,0)),"HOLIDAY","")</f>
        <v/>
      </c>
    </row>
    <row r="744" spans="4:9" x14ac:dyDescent="0.25">
      <c r="D744" s="32">
        <v>45291</v>
      </c>
      <c r="E744" s="43">
        <v>0.25</v>
      </c>
      <c r="F744" t="s">
        <v>205</v>
      </c>
      <c r="G744" s="44">
        <f>CONVERT(LEFT(WEATHER14[[#This Row],[TEMP °F]],FIND("F",WEATHER14[[#This Row],[TEMP °F]])-3),"F","C")</f>
        <v>0</v>
      </c>
      <c r="H744">
        <f>WEEKDAY(WEATHER14[[#This Row],[Date]])</f>
        <v>1</v>
      </c>
      <c r="I744" t="str">
        <f>IF(ISNUMBER(MATCH(WEATHER14[[#This Row],[Date]],$M$6:$M$9,0)),"HOLIDAY","")</f>
        <v/>
      </c>
    </row>
    <row r="745" spans="4:9" x14ac:dyDescent="0.25">
      <c r="D745" s="32">
        <v>45291</v>
      </c>
      <c r="E745" s="43">
        <v>0.29166666666666669</v>
      </c>
      <c r="F745" t="s">
        <v>205</v>
      </c>
      <c r="G745" s="44">
        <f>CONVERT(LEFT(WEATHER14[[#This Row],[TEMP °F]],FIND("F",WEATHER14[[#This Row],[TEMP °F]])-3),"F","C")</f>
        <v>0</v>
      </c>
      <c r="H745">
        <f>WEEKDAY(WEATHER14[[#This Row],[Date]])</f>
        <v>1</v>
      </c>
      <c r="I745" t="str">
        <f>IF(ISNUMBER(MATCH(WEATHER14[[#This Row],[Date]],$M$6:$M$9,0)),"HOLIDAY","")</f>
        <v/>
      </c>
    </row>
    <row r="746" spans="4:9" x14ac:dyDescent="0.25">
      <c r="D746" s="32">
        <v>45291</v>
      </c>
      <c r="E746" s="43">
        <v>0.33333333333333331</v>
      </c>
      <c r="F746" t="s">
        <v>205</v>
      </c>
      <c r="G746" s="44">
        <f>CONVERT(LEFT(WEATHER14[[#This Row],[TEMP °F]],FIND("F",WEATHER14[[#This Row],[TEMP °F]])-3),"F","C")</f>
        <v>0</v>
      </c>
      <c r="H746">
        <f>WEEKDAY(WEATHER14[[#This Row],[Date]])</f>
        <v>1</v>
      </c>
      <c r="I746" t="str">
        <f>IF(ISNUMBER(MATCH(WEATHER14[[#This Row],[Date]],$M$6:$M$9,0)),"HOLIDAY","")</f>
        <v/>
      </c>
    </row>
    <row r="747" spans="4:9" x14ac:dyDescent="0.25">
      <c r="D747" s="32">
        <v>45291</v>
      </c>
      <c r="E747" s="43">
        <v>0.375</v>
      </c>
      <c r="F747" t="s">
        <v>205</v>
      </c>
      <c r="G747" s="44">
        <f>CONVERT(LEFT(WEATHER14[[#This Row],[TEMP °F]],FIND("F",WEATHER14[[#This Row],[TEMP °F]])-3),"F","C")</f>
        <v>0</v>
      </c>
      <c r="H747">
        <f>WEEKDAY(WEATHER14[[#This Row],[Date]])</f>
        <v>1</v>
      </c>
      <c r="I747" t="str">
        <f>IF(ISNUMBER(MATCH(WEATHER14[[#This Row],[Date]],$M$6:$M$9,0)),"HOLIDAY","")</f>
        <v/>
      </c>
    </row>
    <row r="748" spans="4:9" x14ac:dyDescent="0.25">
      <c r="D748" s="32">
        <v>45291</v>
      </c>
      <c r="E748" s="43">
        <v>0.41666666666666669</v>
      </c>
      <c r="F748" t="s">
        <v>204</v>
      </c>
      <c r="G748" s="44">
        <f>CONVERT(LEFT(WEATHER14[[#This Row],[TEMP °F]],FIND("F",WEATHER14[[#This Row],[TEMP °F]])-3),"F","C")</f>
        <v>1.1111111111111112</v>
      </c>
      <c r="H748">
        <f>WEEKDAY(WEATHER14[[#This Row],[Date]])</f>
        <v>1</v>
      </c>
      <c r="I748" t="str">
        <f>IF(ISNUMBER(MATCH(WEATHER14[[#This Row],[Date]],$M$6:$M$9,0)),"HOLIDAY","")</f>
        <v/>
      </c>
    </row>
    <row r="749" spans="4:9" x14ac:dyDescent="0.25">
      <c r="D749" s="32">
        <v>45291</v>
      </c>
      <c r="E749" s="43">
        <v>0.45833333333333331</v>
      </c>
      <c r="F749" t="s">
        <v>204</v>
      </c>
      <c r="G749" s="44">
        <f>CONVERT(LEFT(WEATHER14[[#This Row],[TEMP °F]],FIND("F",WEATHER14[[#This Row],[TEMP °F]])-3),"F","C")</f>
        <v>1.1111111111111112</v>
      </c>
      <c r="H749">
        <f>WEEKDAY(WEATHER14[[#This Row],[Date]])</f>
        <v>1</v>
      </c>
      <c r="I749" t="str">
        <f>IF(ISNUMBER(MATCH(WEATHER14[[#This Row],[Date]],$M$6:$M$9,0)),"HOLIDAY","")</f>
        <v/>
      </c>
    </row>
    <row r="750" spans="4:9" x14ac:dyDescent="0.25">
      <c r="D750" s="32">
        <v>45291</v>
      </c>
      <c r="E750" s="43">
        <v>0.5</v>
      </c>
      <c r="F750" t="s">
        <v>204</v>
      </c>
      <c r="G750" s="44">
        <f>CONVERT(LEFT(WEATHER14[[#This Row],[TEMP °F]],FIND("F",WEATHER14[[#This Row],[TEMP °F]])-3),"F","C")</f>
        <v>1.1111111111111112</v>
      </c>
      <c r="H750">
        <f>WEEKDAY(WEATHER14[[#This Row],[Date]])</f>
        <v>1</v>
      </c>
      <c r="I750" t="str">
        <f>IF(ISNUMBER(MATCH(WEATHER14[[#This Row],[Date]],$M$6:$M$9,0)),"HOLIDAY","")</f>
        <v/>
      </c>
    </row>
    <row r="751" spans="4:9" x14ac:dyDescent="0.25">
      <c r="D751" s="32">
        <v>45291</v>
      </c>
      <c r="E751" s="43">
        <v>0.54166666666666663</v>
      </c>
      <c r="F751" t="s">
        <v>204</v>
      </c>
      <c r="G751" s="44">
        <f>CONVERT(LEFT(WEATHER14[[#This Row],[TEMP °F]],FIND("F",WEATHER14[[#This Row],[TEMP °F]])-3),"F","C")</f>
        <v>1.1111111111111112</v>
      </c>
      <c r="H751">
        <f>WEEKDAY(WEATHER14[[#This Row],[Date]])</f>
        <v>1</v>
      </c>
      <c r="I751" t="str">
        <f>IF(ISNUMBER(MATCH(WEATHER14[[#This Row],[Date]],$M$6:$M$9,0)),"HOLIDAY","")</f>
        <v/>
      </c>
    </row>
    <row r="752" spans="4:9" x14ac:dyDescent="0.25">
      <c r="D752" s="32">
        <v>45291</v>
      </c>
      <c r="E752" s="43">
        <v>0.58333333333333337</v>
      </c>
      <c r="F752" t="s">
        <v>204</v>
      </c>
      <c r="G752" s="44">
        <f>CONVERT(LEFT(WEATHER14[[#This Row],[TEMP °F]],FIND("F",WEATHER14[[#This Row],[TEMP °F]])-3),"F","C")</f>
        <v>1.1111111111111112</v>
      </c>
      <c r="H752">
        <f>WEEKDAY(WEATHER14[[#This Row],[Date]])</f>
        <v>1</v>
      </c>
      <c r="I752" t="str">
        <f>IF(ISNUMBER(MATCH(WEATHER14[[#This Row],[Date]],$M$6:$M$9,0)),"HOLIDAY","")</f>
        <v/>
      </c>
    </row>
    <row r="753" spans="4:9" x14ac:dyDescent="0.25">
      <c r="D753" s="32">
        <v>45291</v>
      </c>
      <c r="E753" s="43">
        <v>0.625</v>
      </c>
      <c r="F753" t="s">
        <v>204</v>
      </c>
      <c r="G753" s="44">
        <f>CONVERT(LEFT(WEATHER14[[#This Row],[TEMP °F]],FIND("F",WEATHER14[[#This Row],[TEMP °F]])-3),"F","C")</f>
        <v>1.1111111111111112</v>
      </c>
      <c r="H753">
        <f>WEEKDAY(WEATHER14[[#This Row],[Date]])</f>
        <v>1</v>
      </c>
      <c r="I753" t="str">
        <f>IF(ISNUMBER(MATCH(WEATHER14[[#This Row],[Date]],$M$6:$M$9,0)),"HOLIDAY","")</f>
        <v/>
      </c>
    </row>
    <row r="754" spans="4:9" x14ac:dyDescent="0.25">
      <c r="D754" s="32">
        <v>45291</v>
      </c>
      <c r="E754" s="43">
        <v>0.66666666666666663</v>
      </c>
      <c r="F754" t="s">
        <v>204</v>
      </c>
      <c r="G754" s="44">
        <f>CONVERT(LEFT(WEATHER14[[#This Row],[TEMP °F]],FIND("F",WEATHER14[[#This Row],[TEMP °F]])-3),"F","C")</f>
        <v>1.1111111111111112</v>
      </c>
      <c r="H754">
        <f>WEEKDAY(WEATHER14[[#This Row],[Date]])</f>
        <v>1</v>
      </c>
      <c r="I754" t="str">
        <f>IF(ISNUMBER(MATCH(WEATHER14[[#This Row],[Date]],$M$6:$M$9,0)),"HOLIDAY","")</f>
        <v/>
      </c>
    </row>
    <row r="755" spans="4:9" x14ac:dyDescent="0.25">
      <c r="D755" s="32">
        <v>45291</v>
      </c>
      <c r="E755" s="43">
        <v>0.70833333333333337</v>
      </c>
      <c r="F755" t="s">
        <v>204</v>
      </c>
      <c r="G755" s="44">
        <f>CONVERT(LEFT(WEATHER14[[#This Row],[TEMP °F]],FIND("F",WEATHER14[[#This Row],[TEMP °F]])-3),"F","C")</f>
        <v>1.1111111111111112</v>
      </c>
      <c r="H755">
        <f>WEEKDAY(WEATHER14[[#This Row],[Date]])</f>
        <v>1</v>
      </c>
      <c r="I755" t="str">
        <f>IF(ISNUMBER(MATCH(WEATHER14[[#This Row],[Date]],$M$6:$M$9,0)),"HOLIDAY","")</f>
        <v/>
      </c>
    </row>
    <row r="756" spans="4:9" x14ac:dyDescent="0.25">
      <c r="D756" s="32">
        <v>45291</v>
      </c>
      <c r="E756" s="43">
        <v>0.75</v>
      </c>
      <c r="F756" t="s">
        <v>205</v>
      </c>
      <c r="G756" s="44">
        <f>CONVERT(LEFT(WEATHER14[[#This Row],[TEMP °F]],FIND("F",WEATHER14[[#This Row],[TEMP °F]])-3),"F","C")</f>
        <v>0</v>
      </c>
      <c r="H756">
        <f>WEEKDAY(WEATHER14[[#This Row],[Date]])</f>
        <v>1</v>
      </c>
      <c r="I756" t="str">
        <f>IF(ISNUMBER(MATCH(WEATHER14[[#This Row],[Date]],$M$6:$M$9,0)),"HOLIDAY","")</f>
        <v/>
      </c>
    </row>
    <row r="757" spans="4:9" x14ac:dyDescent="0.25">
      <c r="D757" s="32">
        <v>45291</v>
      </c>
      <c r="E757" s="43">
        <v>0.79166666666666663</v>
      </c>
      <c r="F757" t="s">
        <v>205</v>
      </c>
      <c r="G757" s="44">
        <f>CONVERT(LEFT(WEATHER14[[#This Row],[TEMP °F]],FIND("F",WEATHER14[[#This Row],[TEMP °F]])-3),"F","C")</f>
        <v>0</v>
      </c>
      <c r="H757">
        <f>WEEKDAY(WEATHER14[[#This Row],[Date]])</f>
        <v>1</v>
      </c>
      <c r="I757" t="str">
        <f>IF(ISNUMBER(MATCH(WEATHER14[[#This Row],[Date]],$M$6:$M$9,0)),"HOLIDAY","")</f>
        <v/>
      </c>
    </row>
    <row r="758" spans="4:9" x14ac:dyDescent="0.25">
      <c r="D758" s="32">
        <v>45291</v>
      </c>
      <c r="E758" s="43">
        <v>0.83333333333333337</v>
      </c>
      <c r="F758" t="s">
        <v>205</v>
      </c>
      <c r="G758" s="44">
        <f>CONVERT(LEFT(WEATHER14[[#This Row],[TEMP °F]],FIND("F",WEATHER14[[#This Row],[TEMP °F]])-3),"F","C")</f>
        <v>0</v>
      </c>
      <c r="H758">
        <f>WEEKDAY(WEATHER14[[#This Row],[Date]])</f>
        <v>1</v>
      </c>
      <c r="I758" t="str">
        <f>IF(ISNUMBER(MATCH(WEATHER14[[#This Row],[Date]],$M$6:$M$9,0)),"HOLIDAY","")</f>
        <v/>
      </c>
    </row>
    <row r="759" spans="4:9" x14ac:dyDescent="0.25">
      <c r="D759" s="32">
        <v>45291</v>
      </c>
      <c r="E759" s="43">
        <v>0.875</v>
      </c>
      <c r="F759" t="s">
        <v>206</v>
      </c>
      <c r="G759" s="44">
        <f>CONVERT(LEFT(WEATHER14[[#This Row],[TEMP °F]],FIND("F",WEATHER14[[#This Row],[TEMP °F]])-3),"F","C")</f>
        <v>-1.1111111111111112</v>
      </c>
      <c r="H759">
        <f>WEEKDAY(WEATHER14[[#This Row],[Date]])</f>
        <v>1</v>
      </c>
      <c r="I759" t="str">
        <f>IF(ISNUMBER(MATCH(WEATHER14[[#This Row],[Date]],$M$6:$M$9,0)),"HOLIDAY","")</f>
        <v/>
      </c>
    </row>
    <row r="760" spans="4:9" x14ac:dyDescent="0.25">
      <c r="D760" s="32">
        <v>45291</v>
      </c>
      <c r="E760" s="43">
        <v>0.91666666666666663</v>
      </c>
      <c r="F760" t="s">
        <v>206</v>
      </c>
      <c r="G760" s="44">
        <f>CONVERT(LEFT(WEATHER14[[#This Row],[TEMP °F]],FIND("F",WEATHER14[[#This Row],[TEMP °F]])-3),"F","C")</f>
        <v>-1.1111111111111112</v>
      </c>
      <c r="H760">
        <f>WEEKDAY(WEATHER14[[#This Row],[Date]])</f>
        <v>1</v>
      </c>
      <c r="I760" t="str">
        <f>IF(ISNUMBER(MATCH(WEATHER14[[#This Row],[Date]],$M$6:$M$9,0)),"HOLIDAY","")</f>
        <v/>
      </c>
    </row>
    <row r="761" spans="4:9" x14ac:dyDescent="0.25">
      <c r="D761" s="32">
        <v>45291</v>
      </c>
      <c r="E761" s="43">
        <v>0.95833333333333337</v>
      </c>
      <c r="F761" t="s">
        <v>206</v>
      </c>
      <c r="G761" s="44">
        <f>CONVERT(LEFT(WEATHER14[[#This Row],[TEMP °F]],FIND("F",WEATHER14[[#This Row],[TEMP °F]])-3),"F","C")</f>
        <v>-1.1111111111111112</v>
      </c>
      <c r="H761">
        <f>WEEKDAY(WEATHER14[[#This Row],[Date]])</f>
        <v>1</v>
      </c>
      <c r="I761" t="str">
        <f>IF(ISNUMBER(MATCH(WEATHER14[[#This Row],[Date]],$M$6:$M$9,0)),"HOLIDAY","")</f>
        <v/>
      </c>
    </row>
  </sheetData>
  <pageMargins left="0.7" right="0.7" top="0.75" bottom="0.75" header="0.3" footer="0.3"/>
  <tableParts count="1">
    <tablePart r:id="rId1"/>
  </tablePart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59E372-8374-4F26-BCE5-1D19A17B206F}">
  <dimension ref="A1:E181"/>
  <sheetViews>
    <sheetView zoomScale="205" zoomScaleNormal="205" workbookViewId="0"/>
  </sheetViews>
  <sheetFormatPr defaultRowHeight="15" x14ac:dyDescent="0.25"/>
  <cols>
    <col min="1" max="1" width="10.28515625" bestFit="1" customWidth="1"/>
    <col min="2" max="2" width="21.140625" customWidth="1"/>
    <col min="3" max="3" width="9.7109375" bestFit="1" customWidth="1"/>
    <col min="4" max="4" width="12.140625" bestFit="1" customWidth="1"/>
    <col min="5" max="5" width="21.85546875" bestFit="1" customWidth="1"/>
    <col min="6" max="6" width="9.42578125" bestFit="1" customWidth="1"/>
    <col min="7" max="7" width="9.7109375" bestFit="1" customWidth="1"/>
  </cols>
  <sheetData>
    <row r="1" spans="1:5" ht="20.25" thickBot="1" x14ac:dyDescent="0.3">
      <c r="C1" s="40" t="s">
        <v>272</v>
      </c>
    </row>
    <row r="2" spans="1:5" ht="15.75" thickTop="1" x14ac:dyDescent="0.25"/>
    <row r="3" spans="1:5" ht="18" thickBot="1" x14ac:dyDescent="0.35">
      <c r="C3" s="11" t="s">
        <v>271</v>
      </c>
    </row>
    <row r="4" spans="1:5" ht="16.5" thickTop="1" thickBot="1" x14ac:dyDescent="0.3">
      <c r="C4" s="12" t="s">
        <v>273</v>
      </c>
    </row>
    <row r="6" spans="1:5" x14ac:dyDescent="0.25">
      <c r="B6" s="16" t="s">
        <v>274</v>
      </c>
      <c r="C6" s="32">
        <v>45083</v>
      </c>
      <c r="D6" s="32">
        <v>45323</v>
      </c>
    </row>
    <row r="7" spans="1:5" x14ac:dyDescent="0.25">
      <c r="B7" s="16" t="s">
        <v>275</v>
      </c>
      <c r="C7" t="s">
        <v>256</v>
      </c>
    </row>
    <row r="8" spans="1:5" x14ac:dyDescent="0.25">
      <c r="B8" s="16" t="s">
        <v>270</v>
      </c>
      <c r="C8" t="s">
        <v>257</v>
      </c>
    </row>
    <row r="9" spans="1:5" x14ac:dyDescent="0.25">
      <c r="B9" s="16" t="s">
        <v>276</v>
      </c>
      <c r="C9" s="63">
        <v>5000</v>
      </c>
      <c r="D9" s="63">
        <v>10000</v>
      </c>
    </row>
    <row r="11" spans="1:5" ht="15.75" thickBot="1" x14ac:dyDescent="0.3"/>
    <row r="12" spans="1:5" ht="16.5" thickBot="1" x14ac:dyDescent="0.3">
      <c r="B12" s="16" t="s">
        <v>277</v>
      </c>
      <c r="C12" s="47"/>
      <c r="E12" s="58"/>
    </row>
    <row r="16" spans="1:5" x14ac:dyDescent="0.25">
      <c r="A16" t="s">
        <v>73</v>
      </c>
      <c r="B16" t="s">
        <v>77</v>
      </c>
      <c r="C16" t="s">
        <v>74</v>
      </c>
      <c r="D16" t="s">
        <v>270</v>
      </c>
    </row>
    <row r="17" spans="1:4" x14ac:dyDescent="0.25">
      <c r="A17" s="32">
        <v>44928</v>
      </c>
      <c r="B17" t="s">
        <v>267</v>
      </c>
      <c r="C17" s="62">
        <v>14735</v>
      </c>
      <c r="D17" t="s">
        <v>263</v>
      </c>
    </row>
    <row r="18" spans="1:4" x14ac:dyDescent="0.25">
      <c r="A18" s="32">
        <v>44937</v>
      </c>
      <c r="B18" t="s">
        <v>267</v>
      </c>
      <c r="C18" s="62">
        <v>6544</v>
      </c>
      <c r="D18" t="s">
        <v>263</v>
      </c>
    </row>
    <row r="19" spans="1:4" x14ac:dyDescent="0.25">
      <c r="A19" s="32">
        <v>44940</v>
      </c>
      <c r="B19" t="s">
        <v>262</v>
      </c>
      <c r="C19" s="62">
        <v>5640</v>
      </c>
      <c r="D19" t="s">
        <v>263</v>
      </c>
    </row>
    <row r="20" spans="1:4" x14ac:dyDescent="0.25">
      <c r="A20" s="32">
        <v>44941</v>
      </c>
      <c r="B20" t="s">
        <v>264</v>
      </c>
      <c r="C20" s="62">
        <v>14493</v>
      </c>
      <c r="D20" t="s">
        <v>265</v>
      </c>
    </row>
    <row r="21" spans="1:4" x14ac:dyDescent="0.25">
      <c r="A21" s="32">
        <v>44941</v>
      </c>
      <c r="B21" t="s">
        <v>260</v>
      </c>
      <c r="C21" s="62">
        <v>6397</v>
      </c>
      <c r="D21" t="s">
        <v>265</v>
      </c>
    </row>
    <row r="22" spans="1:4" x14ac:dyDescent="0.25">
      <c r="A22" s="32">
        <v>44942</v>
      </c>
      <c r="B22" t="s">
        <v>264</v>
      </c>
      <c r="C22" s="62">
        <v>7562</v>
      </c>
      <c r="D22" t="s">
        <v>263</v>
      </c>
    </row>
    <row r="23" spans="1:4" x14ac:dyDescent="0.25">
      <c r="A23" s="32">
        <v>44943</v>
      </c>
      <c r="B23" t="s">
        <v>262</v>
      </c>
      <c r="C23" s="62">
        <v>9099</v>
      </c>
      <c r="D23" t="s">
        <v>261</v>
      </c>
    </row>
    <row r="24" spans="1:4" x14ac:dyDescent="0.25">
      <c r="A24" s="32">
        <v>44943</v>
      </c>
      <c r="B24" t="s">
        <v>260</v>
      </c>
      <c r="C24" s="62">
        <v>12362</v>
      </c>
      <c r="D24" t="s">
        <v>265</v>
      </c>
    </row>
    <row r="25" spans="1:4" x14ac:dyDescent="0.25">
      <c r="A25" s="32">
        <v>44949</v>
      </c>
      <c r="B25" t="s">
        <v>260</v>
      </c>
      <c r="C25" s="62">
        <v>14728</v>
      </c>
      <c r="D25" t="s">
        <v>263</v>
      </c>
    </row>
    <row r="26" spans="1:4" x14ac:dyDescent="0.25">
      <c r="A26" s="32">
        <v>44949</v>
      </c>
      <c r="B26" t="s">
        <v>267</v>
      </c>
      <c r="C26" s="62">
        <v>10353</v>
      </c>
      <c r="D26" t="s">
        <v>261</v>
      </c>
    </row>
    <row r="27" spans="1:4" x14ac:dyDescent="0.25">
      <c r="A27" s="32">
        <v>44951</v>
      </c>
      <c r="B27" t="s">
        <v>262</v>
      </c>
      <c r="C27" s="62">
        <v>12195</v>
      </c>
      <c r="D27" t="s">
        <v>261</v>
      </c>
    </row>
    <row r="28" spans="1:4" x14ac:dyDescent="0.25">
      <c r="A28" s="32">
        <v>44953</v>
      </c>
      <c r="B28" t="s">
        <v>266</v>
      </c>
      <c r="C28" s="62">
        <v>8001</v>
      </c>
      <c r="D28" t="s">
        <v>265</v>
      </c>
    </row>
    <row r="29" spans="1:4" x14ac:dyDescent="0.25">
      <c r="A29" s="32">
        <v>44955</v>
      </c>
      <c r="B29" t="s">
        <v>262</v>
      </c>
      <c r="C29" s="62">
        <v>11236</v>
      </c>
      <c r="D29" t="s">
        <v>265</v>
      </c>
    </row>
    <row r="30" spans="1:4" x14ac:dyDescent="0.25">
      <c r="A30" s="32">
        <v>44959</v>
      </c>
      <c r="B30" t="s">
        <v>267</v>
      </c>
      <c r="C30" s="62">
        <v>11305</v>
      </c>
      <c r="D30" t="s">
        <v>263</v>
      </c>
    </row>
    <row r="31" spans="1:4" x14ac:dyDescent="0.25">
      <c r="A31" s="32">
        <v>44959</v>
      </c>
      <c r="B31" t="s">
        <v>267</v>
      </c>
      <c r="C31" s="62">
        <v>10563</v>
      </c>
      <c r="D31" t="s">
        <v>265</v>
      </c>
    </row>
    <row r="32" spans="1:4" x14ac:dyDescent="0.25">
      <c r="A32" s="32">
        <v>44962</v>
      </c>
      <c r="B32" t="s">
        <v>266</v>
      </c>
      <c r="C32" s="62">
        <v>10442</v>
      </c>
      <c r="D32" t="s">
        <v>263</v>
      </c>
    </row>
    <row r="33" spans="1:4" x14ac:dyDescent="0.25">
      <c r="A33" s="32">
        <v>44962</v>
      </c>
      <c r="B33" t="s">
        <v>260</v>
      </c>
      <c r="C33" s="62">
        <v>8869</v>
      </c>
      <c r="D33" t="s">
        <v>265</v>
      </c>
    </row>
    <row r="34" spans="1:4" x14ac:dyDescent="0.25">
      <c r="A34" s="32">
        <v>44963</v>
      </c>
      <c r="B34" t="s">
        <v>264</v>
      </c>
      <c r="C34" s="62">
        <v>14277</v>
      </c>
      <c r="D34" t="s">
        <v>263</v>
      </c>
    </row>
    <row r="35" spans="1:4" x14ac:dyDescent="0.25">
      <c r="A35" s="32">
        <v>44964</v>
      </c>
      <c r="B35" t="s">
        <v>260</v>
      </c>
      <c r="C35" s="62">
        <v>10765</v>
      </c>
      <c r="D35" t="s">
        <v>265</v>
      </c>
    </row>
    <row r="36" spans="1:4" x14ac:dyDescent="0.25">
      <c r="A36" s="32">
        <v>44968</v>
      </c>
      <c r="B36" t="s">
        <v>262</v>
      </c>
      <c r="C36" s="62">
        <v>11925</v>
      </c>
      <c r="D36" t="s">
        <v>261</v>
      </c>
    </row>
    <row r="37" spans="1:4" x14ac:dyDescent="0.25">
      <c r="A37" s="32">
        <v>44968</v>
      </c>
      <c r="B37" t="s">
        <v>260</v>
      </c>
      <c r="C37" s="62">
        <v>9749</v>
      </c>
      <c r="D37" t="s">
        <v>265</v>
      </c>
    </row>
    <row r="38" spans="1:4" x14ac:dyDescent="0.25">
      <c r="A38" s="32">
        <v>44969</v>
      </c>
      <c r="B38" t="s">
        <v>266</v>
      </c>
      <c r="C38" s="62">
        <v>14047</v>
      </c>
      <c r="D38" t="s">
        <v>261</v>
      </c>
    </row>
    <row r="39" spans="1:4" x14ac:dyDescent="0.25">
      <c r="A39" s="32">
        <v>44969</v>
      </c>
      <c r="B39" t="s">
        <v>267</v>
      </c>
      <c r="C39" s="62">
        <v>12163</v>
      </c>
      <c r="D39" t="s">
        <v>263</v>
      </c>
    </row>
    <row r="40" spans="1:4" x14ac:dyDescent="0.25">
      <c r="A40" s="32">
        <v>44970</v>
      </c>
      <c r="B40" t="s">
        <v>266</v>
      </c>
      <c r="C40" s="62">
        <v>14598</v>
      </c>
      <c r="D40" t="s">
        <v>265</v>
      </c>
    </row>
    <row r="41" spans="1:4" x14ac:dyDescent="0.25">
      <c r="A41" s="32">
        <v>44971</v>
      </c>
      <c r="B41" t="s">
        <v>260</v>
      </c>
      <c r="C41" s="62">
        <v>10888</v>
      </c>
      <c r="D41" t="s">
        <v>265</v>
      </c>
    </row>
    <row r="42" spans="1:4" x14ac:dyDescent="0.25">
      <c r="A42" s="32">
        <v>44973</v>
      </c>
      <c r="B42" t="s">
        <v>262</v>
      </c>
      <c r="C42" s="62">
        <v>13144</v>
      </c>
      <c r="D42" t="s">
        <v>265</v>
      </c>
    </row>
    <row r="43" spans="1:4" x14ac:dyDescent="0.25">
      <c r="A43" s="32">
        <v>44973</v>
      </c>
      <c r="B43" t="s">
        <v>262</v>
      </c>
      <c r="C43" s="62">
        <v>14218</v>
      </c>
      <c r="D43" t="s">
        <v>263</v>
      </c>
    </row>
    <row r="44" spans="1:4" x14ac:dyDescent="0.25">
      <c r="A44" s="32">
        <v>44975</v>
      </c>
      <c r="B44" t="s">
        <v>264</v>
      </c>
      <c r="C44" s="62">
        <v>7735</v>
      </c>
      <c r="D44" t="s">
        <v>261</v>
      </c>
    </row>
    <row r="45" spans="1:4" x14ac:dyDescent="0.25">
      <c r="A45" s="32">
        <v>44978</v>
      </c>
      <c r="B45" t="s">
        <v>262</v>
      </c>
      <c r="C45" s="62">
        <v>12429</v>
      </c>
      <c r="D45" t="s">
        <v>263</v>
      </c>
    </row>
    <row r="46" spans="1:4" x14ac:dyDescent="0.25">
      <c r="A46" s="32">
        <v>44981</v>
      </c>
      <c r="B46" t="s">
        <v>260</v>
      </c>
      <c r="C46" s="62">
        <v>7883</v>
      </c>
      <c r="D46" t="s">
        <v>265</v>
      </c>
    </row>
    <row r="47" spans="1:4" x14ac:dyDescent="0.25">
      <c r="A47" s="32">
        <v>44983</v>
      </c>
      <c r="B47" t="s">
        <v>260</v>
      </c>
      <c r="C47" s="62">
        <v>14645</v>
      </c>
      <c r="D47" t="s">
        <v>265</v>
      </c>
    </row>
    <row r="48" spans="1:4" x14ac:dyDescent="0.25">
      <c r="A48" s="32">
        <v>44984</v>
      </c>
      <c r="B48" t="s">
        <v>267</v>
      </c>
      <c r="C48" s="62">
        <v>10453</v>
      </c>
      <c r="D48" t="s">
        <v>261</v>
      </c>
    </row>
    <row r="49" spans="1:4" x14ac:dyDescent="0.25">
      <c r="A49" s="32">
        <v>44992</v>
      </c>
      <c r="B49" t="s">
        <v>264</v>
      </c>
      <c r="C49" s="62">
        <v>7086</v>
      </c>
      <c r="D49" t="s">
        <v>265</v>
      </c>
    </row>
    <row r="50" spans="1:4" x14ac:dyDescent="0.25">
      <c r="A50" s="32">
        <v>44993</v>
      </c>
      <c r="B50" t="s">
        <v>260</v>
      </c>
      <c r="C50" s="62">
        <v>11669</v>
      </c>
      <c r="D50" t="s">
        <v>265</v>
      </c>
    </row>
    <row r="51" spans="1:4" x14ac:dyDescent="0.25">
      <c r="A51" s="32">
        <v>44993</v>
      </c>
      <c r="B51" t="s">
        <v>267</v>
      </c>
      <c r="C51" s="62">
        <v>5719</v>
      </c>
      <c r="D51" t="s">
        <v>263</v>
      </c>
    </row>
    <row r="52" spans="1:4" x14ac:dyDescent="0.25">
      <c r="A52" s="32">
        <v>44996</v>
      </c>
      <c r="B52" t="s">
        <v>267</v>
      </c>
      <c r="C52" s="62">
        <v>12304</v>
      </c>
      <c r="D52" t="s">
        <v>261</v>
      </c>
    </row>
    <row r="53" spans="1:4" x14ac:dyDescent="0.25">
      <c r="A53" s="32">
        <v>44997</v>
      </c>
      <c r="B53" t="s">
        <v>264</v>
      </c>
      <c r="C53" s="62">
        <v>10554</v>
      </c>
      <c r="D53" t="s">
        <v>263</v>
      </c>
    </row>
    <row r="54" spans="1:4" x14ac:dyDescent="0.25">
      <c r="A54" s="32">
        <v>45001</v>
      </c>
      <c r="B54" t="s">
        <v>264</v>
      </c>
      <c r="C54" s="62">
        <v>11488</v>
      </c>
      <c r="D54" t="s">
        <v>265</v>
      </c>
    </row>
    <row r="55" spans="1:4" x14ac:dyDescent="0.25">
      <c r="A55" s="32">
        <v>45001</v>
      </c>
      <c r="B55" t="s">
        <v>260</v>
      </c>
      <c r="C55" s="62">
        <v>8277</v>
      </c>
      <c r="D55" t="s">
        <v>263</v>
      </c>
    </row>
    <row r="56" spans="1:4" x14ac:dyDescent="0.25">
      <c r="A56" s="32">
        <v>45002</v>
      </c>
      <c r="B56" t="s">
        <v>264</v>
      </c>
      <c r="C56" s="62">
        <v>13064</v>
      </c>
      <c r="D56" t="s">
        <v>263</v>
      </c>
    </row>
    <row r="57" spans="1:4" x14ac:dyDescent="0.25">
      <c r="A57" s="32">
        <v>45007</v>
      </c>
      <c r="B57" t="s">
        <v>260</v>
      </c>
      <c r="C57" s="62">
        <v>6620</v>
      </c>
      <c r="D57" t="s">
        <v>261</v>
      </c>
    </row>
    <row r="58" spans="1:4" x14ac:dyDescent="0.25">
      <c r="A58" s="32">
        <v>45008</v>
      </c>
      <c r="B58" t="s">
        <v>266</v>
      </c>
      <c r="C58" s="62">
        <v>11301</v>
      </c>
      <c r="D58" t="s">
        <v>263</v>
      </c>
    </row>
    <row r="59" spans="1:4" x14ac:dyDescent="0.25">
      <c r="A59" s="32">
        <v>45012</v>
      </c>
      <c r="B59" t="s">
        <v>264</v>
      </c>
      <c r="C59" s="62">
        <v>13682</v>
      </c>
      <c r="D59" t="s">
        <v>261</v>
      </c>
    </row>
    <row r="60" spans="1:4" x14ac:dyDescent="0.25">
      <c r="A60" s="32">
        <v>45014</v>
      </c>
      <c r="B60" t="s">
        <v>266</v>
      </c>
      <c r="C60" s="62">
        <v>6250</v>
      </c>
      <c r="D60" t="s">
        <v>265</v>
      </c>
    </row>
    <row r="61" spans="1:4" x14ac:dyDescent="0.25">
      <c r="A61" s="32">
        <v>45014</v>
      </c>
      <c r="B61" t="s">
        <v>260</v>
      </c>
      <c r="C61" s="62">
        <v>7511</v>
      </c>
      <c r="D61" t="s">
        <v>263</v>
      </c>
    </row>
    <row r="62" spans="1:4" x14ac:dyDescent="0.25">
      <c r="A62" s="32">
        <v>45022</v>
      </c>
      <c r="B62" t="s">
        <v>262</v>
      </c>
      <c r="C62" s="62">
        <v>5307</v>
      </c>
      <c r="D62" t="s">
        <v>263</v>
      </c>
    </row>
    <row r="63" spans="1:4" x14ac:dyDescent="0.25">
      <c r="A63" s="32">
        <v>45023</v>
      </c>
      <c r="B63" t="s">
        <v>264</v>
      </c>
      <c r="C63" s="62">
        <v>13122</v>
      </c>
      <c r="D63" t="s">
        <v>263</v>
      </c>
    </row>
    <row r="64" spans="1:4" x14ac:dyDescent="0.25">
      <c r="A64" s="32">
        <v>45026</v>
      </c>
      <c r="B64" t="s">
        <v>266</v>
      </c>
      <c r="C64" s="62">
        <v>12550</v>
      </c>
      <c r="D64" t="s">
        <v>263</v>
      </c>
    </row>
    <row r="65" spans="1:4" x14ac:dyDescent="0.25">
      <c r="A65" s="32">
        <v>45026</v>
      </c>
      <c r="B65" t="s">
        <v>267</v>
      </c>
      <c r="C65" s="62">
        <v>6254</v>
      </c>
      <c r="D65" t="s">
        <v>265</v>
      </c>
    </row>
    <row r="66" spans="1:4" x14ac:dyDescent="0.25">
      <c r="A66" s="32">
        <v>45029</v>
      </c>
      <c r="B66" t="s">
        <v>264</v>
      </c>
      <c r="C66" s="62">
        <v>10003</v>
      </c>
      <c r="D66" t="s">
        <v>265</v>
      </c>
    </row>
    <row r="67" spans="1:4" x14ac:dyDescent="0.25">
      <c r="A67" s="32">
        <v>45031</v>
      </c>
      <c r="B67" t="s">
        <v>264</v>
      </c>
      <c r="C67" s="62">
        <v>8366</v>
      </c>
      <c r="D67" t="s">
        <v>265</v>
      </c>
    </row>
    <row r="68" spans="1:4" x14ac:dyDescent="0.25">
      <c r="A68" s="32">
        <v>45039</v>
      </c>
      <c r="B68" t="s">
        <v>260</v>
      </c>
      <c r="C68" s="62">
        <v>9776</v>
      </c>
      <c r="D68" t="s">
        <v>263</v>
      </c>
    </row>
    <row r="69" spans="1:4" x14ac:dyDescent="0.25">
      <c r="A69" s="32">
        <v>45039</v>
      </c>
      <c r="B69" t="s">
        <v>262</v>
      </c>
      <c r="C69" s="62">
        <v>11076</v>
      </c>
      <c r="D69" t="s">
        <v>261</v>
      </c>
    </row>
    <row r="70" spans="1:4" x14ac:dyDescent="0.25">
      <c r="A70" s="32">
        <v>45044</v>
      </c>
      <c r="B70" t="s">
        <v>267</v>
      </c>
      <c r="C70" s="62">
        <v>7099</v>
      </c>
      <c r="D70" t="s">
        <v>263</v>
      </c>
    </row>
    <row r="71" spans="1:4" x14ac:dyDescent="0.25">
      <c r="A71" s="32">
        <v>45044</v>
      </c>
      <c r="B71" t="s">
        <v>266</v>
      </c>
      <c r="C71" s="62">
        <v>12453</v>
      </c>
      <c r="D71" t="s">
        <v>263</v>
      </c>
    </row>
    <row r="72" spans="1:4" x14ac:dyDescent="0.25">
      <c r="A72" s="32">
        <v>45049</v>
      </c>
      <c r="B72" t="s">
        <v>262</v>
      </c>
      <c r="C72" s="62">
        <v>14703</v>
      </c>
      <c r="D72" t="s">
        <v>263</v>
      </c>
    </row>
    <row r="73" spans="1:4" x14ac:dyDescent="0.25">
      <c r="A73" s="32">
        <v>45050</v>
      </c>
      <c r="B73" t="s">
        <v>266</v>
      </c>
      <c r="C73" s="62">
        <v>11736</v>
      </c>
      <c r="D73" t="s">
        <v>263</v>
      </c>
    </row>
    <row r="74" spans="1:4" x14ac:dyDescent="0.25">
      <c r="A74" s="32">
        <v>45054</v>
      </c>
      <c r="B74" t="s">
        <v>264</v>
      </c>
      <c r="C74" s="62">
        <v>9853</v>
      </c>
      <c r="D74" t="s">
        <v>265</v>
      </c>
    </row>
    <row r="75" spans="1:4" x14ac:dyDescent="0.25">
      <c r="A75" s="32">
        <v>45057</v>
      </c>
      <c r="B75" t="s">
        <v>262</v>
      </c>
      <c r="C75" s="62">
        <v>5246</v>
      </c>
      <c r="D75" t="s">
        <v>261</v>
      </c>
    </row>
    <row r="76" spans="1:4" x14ac:dyDescent="0.25">
      <c r="A76" s="32">
        <v>45059</v>
      </c>
      <c r="B76" t="s">
        <v>260</v>
      </c>
      <c r="C76" s="62">
        <v>13028</v>
      </c>
      <c r="D76" t="s">
        <v>261</v>
      </c>
    </row>
    <row r="77" spans="1:4" x14ac:dyDescent="0.25">
      <c r="A77" s="32">
        <v>45063</v>
      </c>
      <c r="B77" t="s">
        <v>260</v>
      </c>
      <c r="C77" s="62">
        <v>9790</v>
      </c>
      <c r="D77" t="s">
        <v>265</v>
      </c>
    </row>
    <row r="78" spans="1:4" x14ac:dyDescent="0.25">
      <c r="A78" s="32">
        <v>45063</v>
      </c>
      <c r="B78" t="s">
        <v>267</v>
      </c>
      <c r="C78" s="62">
        <v>13663</v>
      </c>
      <c r="D78" t="s">
        <v>261</v>
      </c>
    </row>
    <row r="79" spans="1:4" x14ac:dyDescent="0.25">
      <c r="A79" s="32">
        <v>45064</v>
      </c>
      <c r="B79" t="s">
        <v>260</v>
      </c>
      <c r="C79" s="62">
        <v>5518</v>
      </c>
      <c r="D79" t="s">
        <v>265</v>
      </c>
    </row>
    <row r="80" spans="1:4" x14ac:dyDescent="0.25">
      <c r="A80" s="32">
        <v>45065</v>
      </c>
      <c r="B80" t="s">
        <v>264</v>
      </c>
      <c r="C80" s="62">
        <v>7626</v>
      </c>
      <c r="D80" t="s">
        <v>261</v>
      </c>
    </row>
    <row r="81" spans="1:4" x14ac:dyDescent="0.25">
      <c r="A81" s="32">
        <v>45081</v>
      </c>
      <c r="B81" t="s">
        <v>267</v>
      </c>
      <c r="C81" s="62">
        <v>8685</v>
      </c>
      <c r="D81" t="s">
        <v>263</v>
      </c>
    </row>
    <row r="82" spans="1:4" x14ac:dyDescent="0.25">
      <c r="A82" s="32">
        <v>45081</v>
      </c>
      <c r="B82" t="s">
        <v>262</v>
      </c>
      <c r="C82" s="62">
        <v>7963</v>
      </c>
      <c r="D82" t="s">
        <v>263</v>
      </c>
    </row>
    <row r="83" spans="1:4" x14ac:dyDescent="0.25">
      <c r="A83" s="32">
        <v>45081</v>
      </c>
      <c r="B83" t="s">
        <v>264</v>
      </c>
      <c r="C83" s="62">
        <v>6648</v>
      </c>
      <c r="D83" t="s">
        <v>263</v>
      </c>
    </row>
    <row r="84" spans="1:4" x14ac:dyDescent="0.25">
      <c r="A84" s="32">
        <v>45081</v>
      </c>
      <c r="B84" t="s">
        <v>264</v>
      </c>
      <c r="C84" s="62">
        <v>5333</v>
      </c>
      <c r="D84" t="s">
        <v>263</v>
      </c>
    </row>
    <row r="85" spans="1:4" x14ac:dyDescent="0.25">
      <c r="A85" s="32">
        <v>45092</v>
      </c>
      <c r="B85" t="s">
        <v>264</v>
      </c>
      <c r="C85" s="62">
        <v>12841</v>
      </c>
      <c r="D85" t="s">
        <v>261</v>
      </c>
    </row>
    <row r="86" spans="1:4" x14ac:dyDescent="0.25">
      <c r="A86" s="32">
        <v>45095</v>
      </c>
      <c r="B86" t="s">
        <v>267</v>
      </c>
      <c r="C86" s="62">
        <v>14294</v>
      </c>
      <c r="D86" t="s">
        <v>265</v>
      </c>
    </row>
    <row r="87" spans="1:4" x14ac:dyDescent="0.25">
      <c r="A87" s="32">
        <v>45095</v>
      </c>
      <c r="B87" t="s">
        <v>260</v>
      </c>
      <c r="C87" s="62">
        <v>6973</v>
      </c>
      <c r="D87" t="s">
        <v>265</v>
      </c>
    </row>
    <row r="88" spans="1:4" x14ac:dyDescent="0.25">
      <c r="A88" s="32">
        <v>45098</v>
      </c>
      <c r="B88" t="s">
        <v>260</v>
      </c>
      <c r="C88" s="62">
        <v>13418</v>
      </c>
      <c r="D88" t="s">
        <v>261</v>
      </c>
    </row>
    <row r="89" spans="1:4" x14ac:dyDescent="0.25">
      <c r="A89" s="32">
        <v>45098</v>
      </c>
      <c r="B89" t="s">
        <v>266</v>
      </c>
      <c r="C89" s="62">
        <v>10787</v>
      </c>
      <c r="D89" t="s">
        <v>261</v>
      </c>
    </row>
    <row r="90" spans="1:4" x14ac:dyDescent="0.25">
      <c r="A90" s="32">
        <v>45099</v>
      </c>
      <c r="B90" t="s">
        <v>267</v>
      </c>
      <c r="C90" s="62">
        <v>11250</v>
      </c>
      <c r="D90" t="s">
        <v>263</v>
      </c>
    </row>
    <row r="91" spans="1:4" x14ac:dyDescent="0.25">
      <c r="A91" s="32">
        <v>45099</v>
      </c>
      <c r="B91" t="s">
        <v>262</v>
      </c>
      <c r="C91" s="62">
        <v>9469</v>
      </c>
      <c r="D91" t="s">
        <v>265</v>
      </c>
    </row>
    <row r="92" spans="1:4" x14ac:dyDescent="0.25">
      <c r="A92" s="32">
        <v>45105</v>
      </c>
      <c r="B92" t="s">
        <v>264</v>
      </c>
      <c r="C92" s="62">
        <v>6020</v>
      </c>
      <c r="D92" t="s">
        <v>261</v>
      </c>
    </row>
    <row r="93" spans="1:4" x14ac:dyDescent="0.25">
      <c r="A93" s="32">
        <v>45113</v>
      </c>
      <c r="B93" t="s">
        <v>267</v>
      </c>
      <c r="C93" s="62">
        <v>5425</v>
      </c>
      <c r="D93" t="s">
        <v>261</v>
      </c>
    </row>
    <row r="94" spans="1:4" x14ac:dyDescent="0.25">
      <c r="A94" s="32">
        <v>45114</v>
      </c>
      <c r="B94" t="s">
        <v>264</v>
      </c>
      <c r="C94" s="62">
        <v>6412</v>
      </c>
      <c r="D94" t="s">
        <v>261</v>
      </c>
    </row>
    <row r="95" spans="1:4" x14ac:dyDescent="0.25">
      <c r="A95" s="32">
        <v>45114</v>
      </c>
      <c r="B95" t="s">
        <v>266</v>
      </c>
      <c r="C95" s="62">
        <v>12108</v>
      </c>
      <c r="D95" t="s">
        <v>263</v>
      </c>
    </row>
    <row r="96" spans="1:4" x14ac:dyDescent="0.25">
      <c r="A96" s="32">
        <v>45118</v>
      </c>
      <c r="B96" t="s">
        <v>267</v>
      </c>
      <c r="C96" s="62">
        <v>8025</v>
      </c>
      <c r="D96" t="s">
        <v>263</v>
      </c>
    </row>
    <row r="97" spans="1:4" x14ac:dyDescent="0.25">
      <c r="A97" s="32">
        <v>45123</v>
      </c>
      <c r="B97" t="s">
        <v>267</v>
      </c>
      <c r="C97" s="62">
        <v>14767</v>
      </c>
      <c r="D97" t="s">
        <v>261</v>
      </c>
    </row>
    <row r="98" spans="1:4" x14ac:dyDescent="0.25">
      <c r="A98" s="32">
        <v>45129</v>
      </c>
      <c r="B98" t="s">
        <v>260</v>
      </c>
      <c r="C98" s="62">
        <v>9910</v>
      </c>
      <c r="D98" t="s">
        <v>265</v>
      </c>
    </row>
    <row r="99" spans="1:4" x14ac:dyDescent="0.25">
      <c r="A99" s="32">
        <v>45129</v>
      </c>
      <c r="B99" t="s">
        <v>267</v>
      </c>
      <c r="C99" s="62">
        <v>14914</v>
      </c>
      <c r="D99" t="s">
        <v>263</v>
      </c>
    </row>
    <row r="100" spans="1:4" x14ac:dyDescent="0.25">
      <c r="A100" s="32">
        <v>45130</v>
      </c>
      <c r="B100" t="s">
        <v>267</v>
      </c>
      <c r="C100" s="62">
        <v>12775</v>
      </c>
      <c r="D100" t="s">
        <v>261</v>
      </c>
    </row>
    <row r="101" spans="1:4" x14ac:dyDescent="0.25">
      <c r="A101" s="32">
        <v>45135</v>
      </c>
      <c r="B101" t="s">
        <v>264</v>
      </c>
      <c r="C101" s="62">
        <v>12412</v>
      </c>
      <c r="D101" t="s">
        <v>263</v>
      </c>
    </row>
    <row r="102" spans="1:4" x14ac:dyDescent="0.25">
      <c r="A102" s="32">
        <v>45137</v>
      </c>
      <c r="B102" t="s">
        <v>260</v>
      </c>
      <c r="C102" s="62">
        <v>9564</v>
      </c>
      <c r="D102" t="s">
        <v>265</v>
      </c>
    </row>
    <row r="103" spans="1:4" x14ac:dyDescent="0.25">
      <c r="A103" s="32">
        <v>45144</v>
      </c>
      <c r="B103" t="s">
        <v>266</v>
      </c>
      <c r="C103" s="62">
        <v>5081</v>
      </c>
      <c r="D103" t="s">
        <v>261</v>
      </c>
    </row>
    <row r="104" spans="1:4" x14ac:dyDescent="0.25">
      <c r="A104" s="32">
        <v>45146</v>
      </c>
      <c r="B104" t="s">
        <v>266</v>
      </c>
      <c r="C104" s="62">
        <v>11737</v>
      </c>
      <c r="D104" t="s">
        <v>261</v>
      </c>
    </row>
    <row r="105" spans="1:4" x14ac:dyDescent="0.25">
      <c r="A105" s="32">
        <v>45152</v>
      </c>
      <c r="B105" t="s">
        <v>262</v>
      </c>
      <c r="C105" s="62">
        <v>13627</v>
      </c>
      <c r="D105" t="s">
        <v>265</v>
      </c>
    </row>
    <row r="106" spans="1:4" x14ac:dyDescent="0.25">
      <c r="A106" s="32">
        <v>45152</v>
      </c>
      <c r="B106" t="s">
        <v>266</v>
      </c>
      <c r="C106" s="62">
        <v>12314</v>
      </c>
      <c r="D106" t="s">
        <v>261</v>
      </c>
    </row>
    <row r="107" spans="1:4" x14ac:dyDescent="0.25">
      <c r="A107" s="32">
        <v>45153</v>
      </c>
      <c r="B107" t="s">
        <v>266</v>
      </c>
      <c r="C107" s="62">
        <v>11245</v>
      </c>
      <c r="D107" t="s">
        <v>261</v>
      </c>
    </row>
    <row r="108" spans="1:4" x14ac:dyDescent="0.25">
      <c r="A108" s="32">
        <v>45155</v>
      </c>
      <c r="B108" t="s">
        <v>264</v>
      </c>
      <c r="C108" s="62">
        <v>14868</v>
      </c>
      <c r="D108" t="s">
        <v>265</v>
      </c>
    </row>
    <row r="109" spans="1:4" x14ac:dyDescent="0.25">
      <c r="A109" s="32">
        <v>45155</v>
      </c>
      <c r="B109" t="s">
        <v>260</v>
      </c>
      <c r="C109" s="62">
        <v>12440</v>
      </c>
      <c r="D109" t="s">
        <v>261</v>
      </c>
    </row>
    <row r="110" spans="1:4" x14ac:dyDescent="0.25">
      <c r="A110" s="32">
        <v>45156</v>
      </c>
      <c r="B110" t="s">
        <v>266</v>
      </c>
      <c r="C110" s="62">
        <v>11849</v>
      </c>
      <c r="D110" t="s">
        <v>263</v>
      </c>
    </row>
    <row r="111" spans="1:4" x14ac:dyDescent="0.25">
      <c r="A111" s="32">
        <v>45162</v>
      </c>
      <c r="B111" t="s">
        <v>260</v>
      </c>
      <c r="C111" s="62">
        <v>5431</v>
      </c>
      <c r="D111" t="s">
        <v>263</v>
      </c>
    </row>
    <row r="112" spans="1:4" x14ac:dyDescent="0.25">
      <c r="A112" s="32">
        <v>45163</v>
      </c>
      <c r="B112" t="s">
        <v>266</v>
      </c>
      <c r="C112" s="62">
        <v>12834</v>
      </c>
      <c r="D112" t="s">
        <v>265</v>
      </c>
    </row>
    <row r="113" spans="1:4" x14ac:dyDescent="0.25">
      <c r="A113" s="32">
        <v>45169</v>
      </c>
      <c r="B113" t="s">
        <v>264</v>
      </c>
      <c r="C113" s="62">
        <v>14446</v>
      </c>
      <c r="D113" t="s">
        <v>265</v>
      </c>
    </row>
    <row r="114" spans="1:4" x14ac:dyDescent="0.25">
      <c r="A114" s="32">
        <v>45171</v>
      </c>
      <c r="B114" t="s">
        <v>264</v>
      </c>
      <c r="C114" s="62">
        <v>8845</v>
      </c>
      <c r="D114" t="s">
        <v>265</v>
      </c>
    </row>
    <row r="115" spans="1:4" x14ac:dyDescent="0.25">
      <c r="A115" s="32">
        <v>45172</v>
      </c>
      <c r="B115" t="s">
        <v>267</v>
      </c>
      <c r="C115" s="62">
        <v>8774</v>
      </c>
      <c r="D115" t="s">
        <v>263</v>
      </c>
    </row>
    <row r="116" spans="1:4" x14ac:dyDescent="0.25">
      <c r="A116" s="32">
        <v>45174</v>
      </c>
      <c r="B116" t="s">
        <v>267</v>
      </c>
      <c r="C116" s="62">
        <v>8863</v>
      </c>
      <c r="D116" t="s">
        <v>261</v>
      </c>
    </row>
    <row r="117" spans="1:4" x14ac:dyDescent="0.25">
      <c r="A117" s="32">
        <v>45175</v>
      </c>
      <c r="B117" t="s">
        <v>264</v>
      </c>
      <c r="C117" s="62">
        <v>7149</v>
      </c>
      <c r="D117" t="s">
        <v>261</v>
      </c>
    </row>
    <row r="118" spans="1:4" x14ac:dyDescent="0.25">
      <c r="A118" s="32">
        <v>45183</v>
      </c>
      <c r="B118" t="s">
        <v>260</v>
      </c>
      <c r="C118" s="62">
        <v>12897</v>
      </c>
      <c r="D118" t="s">
        <v>261</v>
      </c>
    </row>
    <row r="119" spans="1:4" x14ac:dyDescent="0.25">
      <c r="A119" s="32">
        <v>45189</v>
      </c>
      <c r="B119" t="s">
        <v>266</v>
      </c>
      <c r="C119" s="62">
        <v>12590</v>
      </c>
      <c r="D119" t="s">
        <v>265</v>
      </c>
    </row>
    <row r="120" spans="1:4" x14ac:dyDescent="0.25">
      <c r="A120" s="32">
        <v>45191</v>
      </c>
      <c r="B120" t="s">
        <v>264</v>
      </c>
      <c r="C120" s="62">
        <v>6188</v>
      </c>
      <c r="D120" t="s">
        <v>265</v>
      </c>
    </row>
    <row r="121" spans="1:4" x14ac:dyDescent="0.25">
      <c r="A121" s="32">
        <v>45192</v>
      </c>
      <c r="B121" t="s">
        <v>260</v>
      </c>
      <c r="C121" s="62">
        <v>10903</v>
      </c>
      <c r="D121" t="s">
        <v>261</v>
      </c>
    </row>
    <row r="122" spans="1:4" x14ac:dyDescent="0.25">
      <c r="A122" s="32">
        <v>45192</v>
      </c>
      <c r="B122" t="s">
        <v>260</v>
      </c>
      <c r="C122" s="62">
        <v>10004</v>
      </c>
      <c r="D122" t="s">
        <v>261</v>
      </c>
    </row>
    <row r="123" spans="1:4" x14ac:dyDescent="0.25">
      <c r="A123" s="32">
        <v>45193</v>
      </c>
      <c r="B123" t="s">
        <v>260</v>
      </c>
      <c r="C123" s="62">
        <v>5759</v>
      </c>
      <c r="D123" t="s">
        <v>261</v>
      </c>
    </row>
    <row r="124" spans="1:4" x14ac:dyDescent="0.25">
      <c r="A124" s="32">
        <v>45196</v>
      </c>
      <c r="B124" t="s">
        <v>267</v>
      </c>
      <c r="C124" s="62">
        <v>8366</v>
      </c>
      <c r="D124" t="s">
        <v>265</v>
      </c>
    </row>
    <row r="125" spans="1:4" x14ac:dyDescent="0.25">
      <c r="A125" s="32">
        <v>45196</v>
      </c>
      <c r="B125" t="s">
        <v>264</v>
      </c>
      <c r="C125" s="62">
        <v>8683</v>
      </c>
      <c r="D125" t="s">
        <v>261</v>
      </c>
    </row>
    <row r="126" spans="1:4" x14ac:dyDescent="0.25">
      <c r="A126" s="32">
        <v>45198</v>
      </c>
      <c r="B126" t="s">
        <v>264</v>
      </c>
      <c r="C126" s="62">
        <v>14055</v>
      </c>
      <c r="D126" t="s">
        <v>265</v>
      </c>
    </row>
    <row r="127" spans="1:4" x14ac:dyDescent="0.25">
      <c r="A127" s="32">
        <v>45199</v>
      </c>
      <c r="B127" t="s">
        <v>266</v>
      </c>
      <c r="C127" s="62">
        <v>8471</v>
      </c>
      <c r="D127" t="s">
        <v>261</v>
      </c>
    </row>
    <row r="128" spans="1:4" x14ac:dyDescent="0.25">
      <c r="A128" s="32">
        <v>45200</v>
      </c>
      <c r="B128" t="s">
        <v>262</v>
      </c>
      <c r="C128" s="62">
        <v>10714</v>
      </c>
      <c r="D128" t="s">
        <v>261</v>
      </c>
    </row>
    <row r="129" spans="1:4" x14ac:dyDescent="0.25">
      <c r="A129" s="32">
        <v>45200</v>
      </c>
      <c r="B129" t="s">
        <v>260</v>
      </c>
      <c r="C129" s="62">
        <v>9227</v>
      </c>
      <c r="D129" t="s">
        <v>261</v>
      </c>
    </row>
    <row r="130" spans="1:4" x14ac:dyDescent="0.25">
      <c r="A130" s="32">
        <v>45201</v>
      </c>
      <c r="B130" t="s">
        <v>264</v>
      </c>
      <c r="C130" s="62">
        <v>7293</v>
      </c>
      <c r="D130" t="s">
        <v>261</v>
      </c>
    </row>
    <row r="131" spans="1:4" x14ac:dyDescent="0.25">
      <c r="A131" s="32">
        <v>45201</v>
      </c>
      <c r="B131" t="s">
        <v>262</v>
      </c>
      <c r="C131" s="62">
        <v>5497</v>
      </c>
      <c r="D131" t="s">
        <v>263</v>
      </c>
    </row>
    <row r="132" spans="1:4" x14ac:dyDescent="0.25">
      <c r="A132" s="32">
        <v>45202</v>
      </c>
      <c r="B132" t="s">
        <v>262</v>
      </c>
      <c r="C132" s="62">
        <v>5338</v>
      </c>
      <c r="D132" t="s">
        <v>263</v>
      </c>
    </row>
    <row r="133" spans="1:4" x14ac:dyDescent="0.25">
      <c r="A133" s="32">
        <v>45206</v>
      </c>
      <c r="B133" t="s">
        <v>267</v>
      </c>
      <c r="C133" s="62">
        <v>11812</v>
      </c>
      <c r="D133" t="s">
        <v>261</v>
      </c>
    </row>
    <row r="134" spans="1:4" x14ac:dyDescent="0.25">
      <c r="A134" s="32">
        <v>45209</v>
      </c>
      <c r="B134" t="s">
        <v>264</v>
      </c>
      <c r="C134" s="62">
        <v>9368</v>
      </c>
      <c r="D134" t="s">
        <v>265</v>
      </c>
    </row>
    <row r="135" spans="1:4" x14ac:dyDescent="0.25">
      <c r="A135" s="32">
        <v>45210</v>
      </c>
      <c r="B135" t="s">
        <v>262</v>
      </c>
      <c r="C135" s="62">
        <v>11006</v>
      </c>
      <c r="D135" t="s">
        <v>261</v>
      </c>
    </row>
    <row r="136" spans="1:4" x14ac:dyDescent="0.25">
      <c r="A136" s="32">
        <v>45213</v>
      </c>
      <c r="B136" t="s">
        <v>262</v>
      </c>
      <c r="C136" s="62">
        <v>13093</v>
      </c>
      <c r="D136" t="s">
        <v>265</v>
      </c>
    </row>
    <row r="137" spans="1:4" x14ac:dyDescent="0.25">
      <c r="A137" s="32">
        <v>45219</v>
      </c>
      <c r="B137" t="s">
        <v>267</v>
      </c>
      <c r="C137" s="62">
        <v>9987</v>
      </c>
      <c r="D137" t="s">
        <v>261</v>
      </c>
    </row>
    <row r="138" spans="1:4" x14ac:dyDescent="0.25">
      <c r="A138" s="32">
        <v>45220</v>
      </c>
      <c r="B138" t="s">
        <v>264</v>
      </c>
      <c r="C138" s="62">
        <v>12005</v>
      </c>
      <c r="D138" t="s">
        <v>263</v>
      </c>
    </row>
    <row r="139" spans="1:4" x14ac:dyDescent="0.25">
      <c r="A139" s="32">
        <v>45221</v>
      </c>
      <c r="B139" t="s">
        <v>266</v>
      </c>
      <c r="C139" s="62">
        <v>10926</v>
      </c>
      <c r="D139" t="s">
        <v>261</v>
      </c>
    </row>
    <row r="140" spans="1:4" x14ac:dyDescent="0.25">
      <c r="A140" s="32">
        <v>45222</v>
      </c>
      <c r="B140" t="s">
        <v>264</v>
      </c>
      <c r="C140" s="62">
        <v>8133</v>
      </c>
      <c r="D140" t="s">
        <v>265</v>
      </c>
    </row>
    <row r="141" spans="1:4" x14ac:dyDescent="0.25">
      <c r="A141" s="32">
        <v>45235</v>
      </c>
      <c r="B141" t="s">
        <v>260</v>
      </c>
      <c r="C141" s="62">
        <v>5941</v>
      </c>
      <c r="D141" t="s">
        <v>263</v>
      </c>
    </row>
    <row r="142" spans="1:4" x14ac:dyDescent="0.25">
      <c r="A142" s="32">
        <v>45237</v>
      </c>
      <c r="B142" t="s">
        <v>264</v>
      </c>
      <c r="C142" s="62">
        <v>9054</v>
      </c>
      <c r="D142" t="s">
        <v>263</v>
      </c>
    </row>
    <row r="143" spans="1:4" x14ac:dyDescent="0.25">
      <c r="A143" s="32">
        <v>45239</v>
      </c>
      <c r="B143" t="s">
        <v>266</v>
      </c>
      <c r="C143" s="62">
        <v>8820</v>
      </c>
      <c r="D143" t="s">
        <v>263</v>
      </c>
    </row>
    <row r="144" spans="1:4" x14ac:dyDescent="0.25">
      <c r="A144" s="32">
        <v>45249</v>
      </c>
      <c r="B144" t="s">
        <v>267</v>
      </c>
      <c r="C144" s="62">
        <v>6009</v>
      </c>
      <c r="D144" t="s">
        <v>263</v>
      </c>
    </row>
    <row r="145" spans="1:4" x14ac:dyDescent="0.25">
      <c r="A145" s="32">
        <v>45251</v>
      </c>
      <c r="B145" t="s">
        <v>264</v>
      </c>
      <c r="C145" s="62">
        <v>5357</v>
      </c>
      <c r="D145" t="s">
        <v>265</v>
      </c>
    </row>
    <row r="146" spans="1:4" x14ac:dyDescent="0.25">
      <c r="A146" s="32">
        <v>45253</v>
      </c>
      <c r="B146" t="s">
        <v>260</v>
      </c>
      <c r="C146" s="62">
        <v>12528</v>
      </c>
      <c r="D146" t="s">
        <v>265</v>
      </c>
    </row>
    <row r="147" spans="1:4" x14ac:dyDescent="0.25">
      <c r="A147" s="32">
        <v>45255</v>
      </c>
      <c r="B147" t="s">
        <v>266</v>
      </c>
      <c r="C147" s="62">
        <v>6239</v>
      </c>
      <c r="D147" t="s">
        <v>265</v>
      </c>
    </row>
    <row r="148" spans="1:4" x14ac:dyDescent="0.25">
      <c r="A148" s="32">
        <v>45256</v>
      </c>
      <c r="B148" t="s">
        <v>264</v>
      </c>
      <c r="C148" s="62">
        <v>8575</v>
      </c>
      <c r="D148" t="s">
        <v>261</v>
      </c>
    </row>
    <row r="149" spans="1:4" x14ac:dyDescent="0.25">
      <c r="A149" s="32">
        <v>45261</v>
      </c>
      <c r="B149" t="s">
        <v>262</v>
      </c>
      <c r="C149" s="62">
        <v>7238</v>
      </c>
      <c r="D149" t="s">
        <v>261</v>
      </c>
    </row>
    <row r="150" spans="1:4" x14ac:dyDescent="0.25">
      <c r="A150" s="32">
        <v>45262</v>
      </c>
      <c r="B150" t="s">
        <v>267</v>
      </c>
      <c r="C150" s="62">
        <v>14760</v>
      </c>
      <c r="D150" t="s">
        <v>263</v>
      </c>
    </row>
    <row r="151" spans="1:4" x14ac:dyDescent="0.25">
      <c r="A151" s="32">
        <v>45268</v>
      </c>
      <c r="B151" t="s">
        <v>260</v>
      </c>
      <c r="C151" s="62">
        <v>9096</v>
      </c>
      <c r="D151" t="s">
        <v>263</v>
      </c>
    </row>
    <row r="152" spans="1:4" x14ac:dyDescent="0.25">
      <c r="A152" s="32">
        <v>45271</v>
      </c>
      <c r="B152" t="s">
        <v>262</v>
      </c>
      <c r="C152" s="62">
        <v>9118</v>
      </c>
      <c r="D152" t="s">
        <v>261</v>
      </c>
    </row>
    <row r="153" spans="1:4" x14ac:dyDescent="0.25">
      <c r="A153" s="32">
        <v>45272</v>
      </c>
      <c r="B153" t="s">
        <v>260</v>
      </c>
      <c r="C153" s="62">
        <v>14405</v>
      </c>
      <c r="D153" t="s">
        <v>263</v>
      </c>
    </row>
    <row r="154" spans="1:4" x14ac:dyDescent="0.25">
      <c r="A154" s="32">
        <v>45274</v>
      </c>
      <c r="B154" t="s">
        <v>266</v>
      </c>
      <c r="C154" s="62">
        <v>6518</v>
      </c>
      <c r="D154" t="s">
        <v>265</v>
      </c>
    </row>
    <row r="155" spans="1:4" x14ac:dyDescent="0.25">
      <c r="A155" s="32">
        <v>45276</v>
      </c>
      <c r="B155" t="s">
        <v>264</v>
      </c>
      <c r="C155" s="62">
        <v>8636</v>
      </c>
      <c r="D155" t="s">
        <v>261</v>
      </c>
    </row>
    <row r="156" spans="1:4" x14ac:dyDescent="0.25">
      <c r="A156" s="32">
        <v>45280</v>
      </c>
      <c r="B156" t="s">
        <v>262</v>
      </c>
      <c r="C156" s="62">
        <v>7831</v>
      </c>
      <c r="D156" t="s">
        <v>261</v>
      </c>
    </row>
    <row r="157" spans="1:4" x14ac:dyDescent="0.25">
      <c r="A157" s="32">
        <v>45282</v>
      </c>
      <c r="B157" t="s">
        <v>266</v>
      </c>
      <c r="C157" s="62">
        <v>11718</v>
      </c>
      <c r="D157" t="s">
        <v>261</v>
      </c>
    </row>
    <row r="158" spans="1:4" x14ac:dyDescent="0.25">
      <c r="A158" s="32">
        <v>45288</v>
      </c>
      <c r="B158" t="s">
        <v>262</v>
      </c>
      <c r="C158" s="62">
        <v>9581</v>
      </c>
      <c r="D158" t="s">
        <v>265</v>
      </c>
    </row>
    <row r="159" spans="1:4" x14ac:dyDescent="0.25">
      <c r="A159" s="32">
        <v>45300</v>
      </c>
      <c r="B159" t="s">
        <v>260</v>
      </c>
      <c r="C159" s="62">
        <v>10339</v>
      </c>
      <c r="D159" t="s">
        <v>261</v>
      </c>
    </row>
    <row r="160" spans="1:4" x14ac:dyDescent="0.25">
      <c r="A160" s="32">
        <v>45302</v>
      </c>
      <c r="B160" t="s">
        <v>264</v>
      </c>
      <c r="C160" s="62">
        <v>5213</v>
      </c>
      <c r="D160" t="s">
        <v>261</v>
      </c>
    </row>
    <row r="161" spans="1:4" x14ac:dyDescent="0.25">
      <c r="A161" s="32">
        <v>45306</v>
      </c>
      <c r="B161" t="s">
        <v>262</v>
      </c>
      <c r="C161" s="62">
        <v>8695</v>
      </c>
      <c r="D161" t="s">
        <v>261</v>
      </c>
    </row>
    <row r="162" spans="1:4" x14ac:dyDescent="0.25">
      <c r="A162" s="32">
        <v>45307</v>
      </c>
      <c r="B162" t="s">
        <v>266</v>
      </c>
      <c r="C162" s="62">
        <v>8255</v>
      </c>
      <c r="D162" t="s">
        <v>261</v>
      </c>
    </row>
    <row r="163" spans="1:4" x14ac:dyDescent="0.25">
      <c r="A163" s="32">
        <v>45308</v>
      </c>
      <c r="B163" t="s">
        <v>260</v>
      </c>
      <c r="C163" s="62">
        <v>10853</v>
      </c>
      <c r="D163" t="s">
        <v>261</v>
      </c>
    </row>
    <row r="164" spans="1:4" x14ac:dyDescent="0.25">
      <c r="A164" s="32">
        <v>45308</v>
      </c>
      <c r="B164" t="s">
        <v>264</v>
      </c>
      <c r="C164" s="62">
        <v>9583</v>
      </c>
      <c r="D164" t="s">
        <v>261</v>
      </c>
    </row>
    <row r="165" spans="1:4" x14ac:dyDescent="0.25">
      <c r="A165" s="32">
        <v>45309</v>
      </c>
      <c r="B165" t="s">
        <v>264</v>
      </c>
      <c r="C165" s="62">
        <v>11840</v>
      </c>
      <c r="D165" t="s">
        <v>263</v>
      </c>
    </row>
    <row r="166" spans="1:4" x14ac:dyDescent="0.25">
      <c r="A166" s="32">
        <v>45316</v>
      </c>
      <c r="B166" t="s">
        <v>267</v>
      </c>
      <c r="C166" s="62">
        <v>13707</v>
      </c>
      <c r="D166" t="s">
        <v>265</v>
      </c>
    </row>
    <row r="167" spans="1:4" x14ac:dyDescent="0.25">
      <c r="A167" s="32">
        <v>45322</v>
      </c>
      <c r="B167" t="s">
        <v>267</v>
      </c>
      <c r="C167" s="62">
        <v>10912</v>
      </c>
      <c r="D167" t="s">
        <v>263</v>
      </c>
    </row>
    <row r="168" spans="1:4" x14ac:dyDescent="0.25">
      <c r="A168" s="32">
        <v>45324</v>
      </c>
      <c r="B168" t="s">
        <v>262</v>
      </c>
      <c r="C168" s="62">
        <v>5848</v>
      </c>
      <c r="D168" t="s">
        <v>263</v>
      </c>
    </row>
    <row r="169" spans="1:4" x14ac:dyDescent="0.25">
      <c r="A169" s="32">
        <v>45335</v>
      </c>
      <c r="B169" t="s">
        <v>264</v>
      </c>
      <c r="C169" s="62">
        <v>8914</v>
      </c>
      <c r="D169" t="s">
        <v>263</v>
      </c>
    </row>
    <row r="170" spans="1:4" x14ac:dyDescent="0.25">
      <c r="A170" s="32">
        <v>45337</v>
      </c>
      <c r="B170" t="s">
        <v>264</v>
      </c>
      <c r="C170" s="62">
        <v>7716</v>
      </c>
      <c r="D170" t="s">
        <v>263</v>
      </c>
    </row>
    <row r="171" spans="1:4" x14ac:dyDescent="0.25">
      <c r="A171" s="32">
        <v>45338</v>
      </c>
      <c r="B171" t="s">
        <v>262</v>
      </c>
      <c r="C171" s="62">
        <v>5961</v>
      </c>
      <c r="D171" t="s">
        <v>263</v>
      </c>
    </row>
    <row r="172" spans="1:4" x14ac:dyDescent="0.25">
      <c r="A172" s="32">
        <v>45338</v>
      </c>
      <c r="B172" t="s">
        <v>262</v>
      </c>
      <c r="C172" s="62">
        <v>13435</v>
      </c>
      <c r="D172" t="s">
        <v>265</v>
      </c>
    </row>
    <row r="173" spans="1:4" x14ac:dyDescent="0.25">
      <c r="A173" s="32">
        <v>45341</v>
      </c>
      <c r="B173" t="s">
        <v>264</v>
      </c>
      <c r="C173" s="62">
        <v>6889</v>
      </c>
      <c r="D173" t="s">
        <v>265</v>
      </c>
    </row>
    <row r="174" spans="1:4" x14ac:dyDescent="0.25">
      <c r="A174" s="32">
        <v>45342</v>
      </c>
      <c r="B174" t="s">
        <v>260</v>
      </c>
      <c r="C174" s="62">
        <v>7381</v>
      </c>
      <c r="D174" t="s">
        <v>263</v>
      </c>
    </row>
    <row r="175" spans="1:4" x14ac:dyDescent="0.25">
      <c r="A175" s="32">
        <v>45343</v>
      </c>
      <c r="B175" t="s">
        <v>262</v>
      </c>
      <c r="C175" s="62">
        <v>9847</v>
      </c>
      <c r="D175" t="s">
        <v>263</v>
      </c>
    </row>
    <row r="176" spans="1:4" x14ac:dyDescent="0.25">
      <c r="A176" s="32">
        <v>45343</v>
      </c>
      <c r="B176" t="s">
        <v>260</v>
      </c>
      <c r="C176" s="62">
        <v>11002</v>
      </c>
      <c r="D176" t="s">
        <v>263</v>
      </c>
    </row>
    <row r="177" spans="1:4" x14ac:dyDescent="0.25">
      <c r="A177" s="32">
        <v>45347</v>
      </c>
      <c r="B177" t="s">
        <v>266</v>
      </c>
      <c r="C177" s="62">
        <v>7707</v>
      </c>
      <c r="D177" t="s">
        <v>265</v>
      </c>
    </row>
    <row r="178" spans="1:4" x14ac:dyDescent="0.25">
      <c r="A178" s="32">
        <v>45353</v>
      </c>
      <c r="B178" t="s">
        <v>264</v>
      </c>
      <c r="C178" s="62">
        <v>14367</v>
      </c>
      <c r="D178" t="s">
        <v>265</v>
      </c>
    </row>
    <row r="179" spans="1:4" x14ac:dyDescent="0.25">
      <c r="A179" s="32">
        <v>45357</v>
      </c>
      <c r="B179" t="s">
        <v>267</v>
      </c>
      <c r="C179" s="62">
        <v>6860</v>
      </c>
      <c r="D179" t="s">
        <v>265</v>
      </c>
    </row>
    <row r="180" spans="1:4" x14ac:dyDescent="0.25">
      <c r="A180" s="32">
        <v>45359</v>
      </c>
      <c r="B180" t="s">
        <v>262</v>
      </c>
      <c r="C180" s="62">
        <v>8330</v>
      </c>
      <c r="D180" t="s">
        <v>263</v>
      </c>
    </row>
    <row r="181" spans="1:4" x14ac:dyDescent="0.25">
      <c r="A181" s="32">
        <v>45361</v>
      </c>
      <c r="B181" t="s">
        <v>260</v>
      </c>
      <c r="C181" s="62">
        <v>7719</v>
      </c>
      <c r="D181" t="s">
        <v>263</v>
      </c>
    </row>
  </sheetData>
  <dataValidations count="4">
    <dataValidation operator="equal" allowBlank="1" showInputMessage="1" showErrorMessage="1" prompt="LOWER LIMIT" sqref="C9" xr:uid="{15C5B65D-4EC3-491E-A73B-96AEF0FDBA0E}"/>
    <dataValidation allowBlank="1" showInputMessage="1" showErrorMessage="1" prompt="UPPER LIMIT" sqref="D9" xr:uid="{502938D1-DB1D-41C2-9EBF-0A8E1409CBE7}"/>
    <dataValidation allowBlank="1" showInputMessage="1" showErrorMessage="1" prompt="START DATE" sqref="C6" xr:uid="{A6F2B64D-F0EF-4B52-8BB7-CEE0F5677961}"/>
    <dataValidation allowBlank="1" showInputMessage="1" showErrorMessage="1" prompt="END DATE" sqref="D6" xr:uid="{8CE97370-4C40-4332-9A0D-5EDEF7A8BE8E}"/>
  </dataValidations>
  <pageMargins left="0.7" right="0.7" top="0.75" bottom="0.75" header="0.3" footer="0.3"/>
  <tableParts count="1">
    <tablePart r:id="rId1"/>
  </tablePart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744129-A02E-4828-BD04-BAD12789EF77}">
  <dimension ref="A1:E181"/>
  <sheetViews>
    <sheetView zoomScale="205" zoomScaleNormal="205" workbookViewId="0"/>
  </sheetViews>
  <sheetFormatPr defaultRowHeight="15" x14ac:dyDescent="0.25"/>
  <cols>
    <col min="1" max="1" width="10.28515625" bestFit="1" customWidth="1"/>
    <col min="2" max="2" width="21.140625" customWidth="1"/>
    <col min="3" max="3" width="9.7109375" bestFit="1" customWidth="1"/>
    <col min="4" max="4" width="12.140625" bestFit="1" customWidth="1"/>
    <col min="5" max="5" width="21.85546875" bestFit="1" customWidth="1"/>
    <col min="6" max="6" width="9.42578125" bestFit="1" customWidth="1"/>
    <col min="7" max="7" width="9.7109375" bestFit="1" customWidth="1"/>
  </cols>
  <sheetData>
    <row r="1" spans="1:5" ht="20.25" thickBot="1" x14ac:dyDescent="0.3">
      <c r="C1" s="40" t="s">
        <v>272</v>
      </c>
    </row>
    <row r="2" spans="1:5" ht="15.75" thickTop="1" x14ac:dyDescent="0.25"/>
    <row r="3" spans="1:5" ht="18" thickBot="1" x14ac:dyDescent="0.35">
      <c r="C3" s="11" t="s">
        <v>271</v>
      </c>
    </row>
    <row r="4" spans="1:5" ht="16.5" thickTop="1" thickBot="1" x14ac:dyDescent="0.3">
      <c r="C4" s="12" t="s">
        <v>273</v>
      </c>
    </row>
    <row r="6" spans="1:5" x14ac:dyDescent="0.25">
      <c r="B6" s="16" t="s">
        <v>274</v>
      </c>
      <c r="C6" s="32">
        <v>45083</v>
      </c>
      <c r="D6" s="32">
        <v>45323</v>
      </c>
    </row>
    <row r="7" spans="1:5" x14ac:dyDescent="0.25">
      <c r="B7" s="16" t="s">
        <v>275</v>
      </c>
      <c r="C7" t="s">
        <v>256</v>
      </c>
    </row>
    <row r="8" spans="1:5" x14ac:dyDescent="0.25">
      <c r="B8" s="16" t="s">
        <v>270</v>
      </c>
      <c r="C8" t="s">
        <v>257</v>
      </c>
    </row>
    <row r="9" spans="1:5" x14ac:dyDescent="0.25">
      <c r="B9" s="16" t="s">
        <v>276</v>
      </c>
      <c r="C9" s="63">
        <v>5000</v>
      </c>
      <c r="D9" s="63">
        <v>10000</v>
      </c>
    </row>
    <row r="11" spans="1:5" ht="15.75" thickBot="1" x14ac:dyDescent="0.3"/>
    <row r="12" spans="1:5" ht="16.5" thickBot="1" x14ac:dyDescent="0.3">
      <c r="B12" s="16" t="s">
        <v>277</v>
      </c>
      <c r="C12" s="47">
        <f>SUMIFS(SALES15[[#All],[Sales Value]],SALES15[[#All],[Date]],"&gt;="&amp;C6,SALES15[[#All],[Date]],"&lt;="&amp;D6,SALES15[[#All],[Product]],"*"&amp;C7&amp;"*",SALES15[[#All],[Region]],C8,SALES15[[#All],[Sales Value]],"&gt;="&amp;C9,SALES15[[#All],[Sales Value]],"&lt;="&amp;D9)</f>
        <v>89371</v>
      </c>
      <c r="E12" s="58">
        <v>89371</v>
      </c>
    </row>
    <row r="16" spans="1:5" x14ac:dyDescent="0.25">
      <c r="A16" t="s">
        <v>73</v>
      </c>
      <c r="B16" t="s">
        <v>77</v>
      </c>
      <c r="C16" t="s">
        <v>74</v>
      </c>
      <c r="D16" t="s">
        <v>270</v>
      </c>
    </row>
    <row r="17" spans="1:4" x14ac:dyDescent="0.25">
      <c r="A17" s="32">
        <v>44928</v>
      </c>
      <c r="B17" t="s">
        <v>267</v>
      </c>
      <c r="C17" s="62">
        <v>14735</v>
      </c>
      <c r="D17" t="s">
        <v>263</v>
      </c>
    </row>
    <row r="18" spans="1:4" x14ac:dyDescent="0.25">
      <c r="A18" s="32">
        <v>44937</v>
      </c>
      <c r="B18" t="s">
        <v>267</v>
      </c>
      <c r="C18" s="62">
        <v>6544</v>
      </c>
      <c r="D18" t="s">
        <v>263</v>
      </c>
    </row>
    <row r="19" spans="1:4" x14ac:dyDescent="0.25">
      <c r="A19" s="32">
        <v>44940</v>
      </c>
      <c r="B19" t="s">
        <v>262</v>
      </c>
      <c r="C19" s="62">
        <v>5640</v>
      </c>
      <c r="D19" t="s">
        <v>263</v>
      </c>
    </row>
    <row r="20" spans="1:4" x14ac:dyDescent="0.25">
      <c r="A20" s="32">
        <v>44941</v>
      </c>
      <c r="B20" t="s">
        <v>264</v>
      </c>
      <c r="C20" s="62">
        <v>14493</v>
      </c>
      <c r="D20" t="s">
        <v>265</v>
      </c>
    </row>
    <row r="21" spans="1:4" x14ac:dyDescent="0.25">
      <c r="A21" s="32">
        <v>44941</v>
      </c>
      <c r="B21" t="s">
        <v>260</v>
      </c>
      <c r="C21" s="62">
        <v>6397</v>
      </c>
      <c r="D21" t="s">
        <v>265</v>
      </c>
    </row>
    <row r="22" spans="1:4" x14ac:dyDescent="0.25">
      <c r="A22" s="32">
        <v>44942</v>
      </c>
      <c r="B22" t="s">
        <v>264</v>
      </c>
      <c r="C22" s="62">
        <v>7562</v>
      </c>
      <c r="D22" t="s">
        <v>263</v>
      </c>
    </row>
    <row r="23" spans="1:4" x14ac:dyDescent="0.25">
      <c r="A23" s="32">
        <v>44943</v>
      </c>
      <c r="B23" t="s">
        <v>262</v>
      </c>
      <c r="C23" s="62">
        <v>9099</v>
      </c>
      <c r="D23" t="s">
        <v>261</v>
      </c>
    </row>
    <row r="24" spans="1:4" x14ac:dyDescent="0.25">
      <c r="A24" s="32">
        <v>44943</v>
      </c>
      <c r="B24" t="s">
        <v>260</v>
      </c>
      <c r="C24" s="62">
        <v>12362</v>
      </c>
      <c r="D24" t="s">
        <v>265</v>
      </c>
    </row>
    <row r="25" spans="1:4" x14ac:dyDescent="0.25">
      <c r="A25" s="32">
        <v>44949</v>
      </c>
      <c r="B25" t="s">
        <v>260</v>
      </c>
      <c r="C25" s="62">
        <v>14728</v>
      </c>
      <c r="D25" t="s">
        <v>263</v>
      </c>
    </row>
    <row r="26" spans="1:4" x14ac:dyDescent="0.25">
      <c r="A26" s="32">
        <v>44949</v>
      </c>
      <c r="B26" t="s">
        <v>267</v>
      </c>
      <c r="C26" s="62">
        <v>10353</v>
      </c>
      <c r="D26" t="s">
        <v>261</v>
      </c>
    </row>
    <row r="27" spans="1:4" x14ac:dyDescent="0.25">
      <c r="A27" s="32">
        <v>44951</v>
      </c>
      <c r="B27" t="s">
        <v>262</v>
      </c>
      <c r="C27" s="62">
        <v>12195</v>
      </c>
      <c r="D27" t="s">
        <v>261</v>
      </c>
    </row>
    <row r="28" spans="1:4" x14ac:dyDescent="0.25">
      <c r="A28" s="32">
        <v>44953</v>
      </c>
      <c r="B28" t="s">
        <v>266</v>
      </c>
      <c r="C28" s="62">
        <v>8001</v>
      </c>
      <c r="D28" t="s">
        <v>265</v>
      </c>
    </row>
    <row r="29" spans="1:4" x14ac:dyDescent="0.25">
      <c r="A29" s="32">
        <v>44955</v>
      </c>
      <c r="B29" t="s">
        <v>262</v>
      </c>
      <c r="C29" s="62">
        <v>11236</v>
      </c>
      <c r="D29" t="s">
        <v>265</v>
      </c>
    </row>
    <row r="30" spans="1:4" x14ac:dyDescent="0.25">
      <c r="A30" s="32">
        <v>44959</v>
      </c>
      <c r="B30" t="s">
        <v>267</v>
      </c>
      <c r="C30" s="62">
        <v>11305</v>
      </c>
      <c r="D30" t="s">
        <v>263</v>
      </c>
    </row>
    <row r="31" spans="1:4" x14ac:dyDescent="0.25">
      <c r="A31" s="32">
        <v>44959</v>
      </c>
      <c r="B31" t="s">
        <v>267</v>
      </c>
      <c r="C31" s="62">
        <v>10563</v>
      </c>
      <c r="D31" t="s">
        <v>265</v>
      </c>
    </row>
    <row r="32" spans="1:4" x14ac:dyDescent="0.25">
      <c r="A32" s="32">
        <v>44962</v>
      </c>
      <c r="B32" t="s">
        <v>266</v>
      </c>
      <c r="C32" s="62">
        <v>10442</v>
      </c>
      <c r="D32" t="s">
        <v>263</v>
      </c>
    </row>
    <row r="33" spans="1:4" x14ac:dyDescent="0.25">
      <c r="A33" s="32">
        <v>44962</v>
      </c>
      <c r="B33" t="s">
        <v>260</v>
      </c>
      <c r="C33" s="62">
        <v>8869</v>
      </c>
      <c r="D33" t="s">
        <v>265</v>
      </c>
    </row>
    <row r="34" spans="1:4" x14ac:dyDescent="0.25">
      <c r="A34" s="32">
        <v>44963</v>
      </c>
      <c r="B34" t="s">
        <v>264</v>
      </c>
      <c r="C34" s="62">
        <v>14277</v>
      </c>
      <c r="D34" t="s">
        <v>263</v>
      </c>
    </row>
    <row r="35" spans="1:4" x14ac:dyDescent="0.25">
      <c r="A35" s="32">
        <v>44964</v>
      </c>
      <c r="B35" t="s">
        <v>260</v>
      </c>
      <c r="C35" s="62">
        <v>10765</v>
      </c>
      <c r="D35" t="s">
        <v>265</v>
      </c>
    </row>
    <row r="36" spans="1:4" x14ac:dyDescent="0.25">
      <c r="A36" s="32">
        <v>44968</v>
      </c>
      <c r="B36" t="s">
        <v>262</v>
      </c>
      <c r="C36" s="62">
        <v>11925</v>
      </c>
      <c r="D36" t="s">
        <v>261</v>
      </c>
    </row>
    <row r="37" spans="1:4" x14ac:dyDescent="0.25">
      <c r="A37" s="32">
        <v>44968</v>
      </c>
      <c r="B37" t="s">
        <v>260</v>
      </c>
      <c r="C37" s="62">
        <v>9749</v>
      </c>
      <c r="D37" t="s">
        <v>265</v>
      </c>
    </row>
    <row r="38" spans="1:4" x14ac:dyDescent="0.25">
      <c r="A38" s="32">
        <v>44969</v>
      </c>
      <c r="B38" t="s">
        <v>266</v>
      </c>
      <c r="C38" s="62">
        <v>14047</v>
      </c>
      <c r="D38" t="s">
        <v>261</v>
      </c>
    </row>
    <row r="39" spans="1:4" x14ac:dyDescent="0.25">
      <c r="A39" s="32">
        <v>44969</v>
      </c>
      <c r="B39" t="s">
        <v>267</v>
      </c>
      <c r="C39" s="62">
        <v>12163</v>
      </c>
      <c r="D39" t="s">
        <v>263</v>
      </c>
    </row>
    <row r="40" spans="1:4" x14ac:dyDescent="0.25">
      <c r="A40" s="32">
        <v>44970</v>
      </c>
      <c r="B40" t="s">
        <v>266</v>
      </c>
      <c r="C40" s="62">
        <v>14598</v>
      </c>
      <c r="D40" t="s">
        <v>265</v>
      </c>
    </row>
    <row r="41" spans="1:4" x14ac:dyDescent="0.25">
      <c r="A41" s="32">
        <v>44971</v>
      </c>
      <c r="B41" t="s">
        <v>260</v>
      </c>
      <c r="C41" s="62">
        <v>10888</v>
      </c>
      <c r="D41" t="s">
        <v>265</v>
      </c>
    </row>
    <row r="42" spans="1:4" x14ac:dyDescent="0.25">
      <c r="A42" s="32">
        <v>44973</v>
      </c>
      <c r="B42" t="s">
        <v>262</v>
      </c>
      <c r="C42" s="62">
        <v>13144</v>
      </c>
      <c r="D42" t="s">
        <v>265</v>
      </c>
    </row>
    <row r="43" spans="1:4" x14ac:dyDescent="0.25">
      <c r="A43" s="32">
        <v>44973</v>
      </c>
      <c r="B43" t="s">
        <v>262</v>
      </c>
      <c r="C43" s="62">
        <v>14218</v>
      </c>
      <c r="D43" t="s">
        <v>263</v>
      </c>
    </row>
    <row r="44" spans="1:4" x14ac:dyDescent="0.25">
      <c r="A44" s="32">
        <v>44975</v>
      </c>
      <c r="B44" t="s">
        <v>264</v>
      </c>
      <c r="C44" s="62">
        <v>7735</v>
      </c>
      <c r="D44" t="s">
        <v>261</v>
      </c>
    </row>
    <row r="45" spans="1:4" x14ac:dyDescent="0.25">
      <c r="A45" s="32">
        <v>44978</v>
      </c>
      <c r="B45" t="s">
        <v>262</v>
      </c>
      <c r="C45" s="62">
        <v>12429</v>
      </c>
      <c r="D45" t="s">
        <v>263</v>
      </c>
    </row>
    <row r="46" spans="1:4" x14ac:dyDescent="0.25">
      <c r="A46" s="32">
        <v>44981</v>
      </c>
      <c r="B46" t="s">
        <v>260</v>
      </c>
      <c r="C46" s="62">
        <v>7883</v>
      </c>
      <c r="D46" t="s">
        <v>265</v>
      </c>
    </row>
    <row r="47" spans="1:4" x14ac:dyDescent="0.25">
      <c r="A47" s="32">
        <v>44983</v>
      </c>
      <c r="B47" t="s">
        <v>260</v>
      </c>
      <c r="C47" s="62">
        <v>14645</v>
      </c>
      <c r="D47" t="s">
        <v>265</v>
      </c>
    </row>
    <row r="48" spans="1:4" x14ac:dyDescent="0.25">
      <c r="A48" s="32">
        <v>44984</v>
      </c>
      <c r="B48" t="s">
        <v>267</v>
      </c>
      <c r="C48" s="62">
        <v>10453</v>
      </c>
      <c r="D48" t="s">
        <v>261</v>
      </c>
    </row>
    <row r="49" spans="1:4" x14ac:dyDescent="0.25">
      <c r="A49" s="32">
        <v>44992</v>
      </c>
      <c r="B49" t="s">
        <v>264</v>
      </c>
      <c r="C49" s="62">
        <v>7086</v>
      </c>
      <c r="D49" t="s">
        <v>265</v>
      </c>
    </row>
    <row r="50" spans="1:4" x14ac:dyDescent="0.25">
      <c r="A50" s="32">
        <v>44993</v>
      </c>
      <c r="B50" t="s">
        <v>260</v>
      </c>
      <c r="C50" s="62">
        <v>11669</v>
      </c>
      <c r="D50" t="s">
        <v>265</v>
      </c>
    </row>
    <row r="51" spans="1:4" x14ac:dyDescent="0.25">
      <c r="A51" s="32">
        <v>44993</v>
      </c>
      <c r="B51" t="s">
        <v>267</v>
      </c>
      <c r="C51" s="62">
        <v>5719</v>
      </c>
      <c r="D51" t="s">
        <v>263</v>
      </c>
    </row>
    <row r="52" spans="1:4" x14ac:dyDescent="0.25">
      <c r="A52" s="32">
        <v>44996</v>
      </c>
      <c r="B52" t="s">
        <v>267</v>
      </c>
      <c r="C52" s="62">
        <v>12304</v>
      </c>
      <c r="D52" t="s">
        <v>261</v>
      </c>
    </row>
    <row r="53" spans="1:4" x14ac:dyDescent="0.25">
      <c r="A53" s="32">
        <v>44997</v>
      </c>
      <c r="B53" t="s">
        <v>264</v>
      </c>
      <c r="C53" s="62">
        <v>10554</v>
      </c>
      <c r="D53" t="s">
        <v>263</v>
      </c>
    </row>
    <row r="54" spans="1:4" x14ac:dyDescent="0.25">
      <c r="A54" s="32">
        <v>45001</v>
      </c>
      <c r="B54" t="s">
        <v>264</v>
      </c>
      <c r="C54" s="62">
        <v>11488</v>
      </c>
      <c r="D54" t="s">
        <v>265</v>
      </c>
    </row>
    <row r="55" spans="1:4" x14ac:dyDescent="0.25">
      <c r="A55" s="32">
        <v>45001</v>
      </c>
      <c r="B55" t="s">
        <v>260</v>
      </c>
      <c r="C55" s="62">
        <v>8277</v>
      </c>
      <c r="D55" t="s">
        <v>263</v>
      </c>
    </row>
    <row r="56" spans="1:4" x14ac:dyDescent="0.25">
      <c r="A56" s="32">
        <v>45002</v>
      </c>
      <c r="B56" t="s">
        <v>264</v>
      </c>
      <c r="C56" s="62">
        <v>13064</v>
      </c>
      <c r="D56" t="s">
        <v>263</v>
      </c>
    </row>
    <row r="57" spans="1:4" x14ac:dyDescent="0.25">
      <c r="A57" s="32">
        <v>45007</v>
      </c>
      <c r="B57" t="s">
        <v>260</v>
      </c>
      <c r="C57" s="62">
        <v>6620</v>
      </c>
      <c r="D57" t="s">
        <v>261</v>
      </c>
    </row>
    <row r="58" spans="1:4" x14ac:dyDescent="0.25">
      <c r="A58" s="32">
        <v>45008</v>
      </c>
      <c r="B58" t="s">
        <v>266</v>
      </c>
      <c r="C58" s="62">
        <v>11301</v>
      </c>
      <c r="D58" t="s">
        <v>263</v>
      </c>
    </row>
    <row r="59" spans="1:4" x14ac:dyDescent="0.25">
      <c r="A59" s="32">
        <v>45012</v>
      </c>
      <c r="B59" t="s">
        <v>264</v>
      </c>
      <c r="C59" s="62">
        <v>13682</v>
      </c>
      <c r="D59" t="s">
        <v>261</v>
      </c>
    </row>
    <row r="60" spans="1:4" x14ac:dyDescent="0.25">
      <c r="A60" s="32">
        <v>45014</v>
      </c>
      <c r="B60" t="s">
        <v>266</v>
      </c>
      <c r="C60" s="62">
        <v>6250</v>
      </c>
      <c r="D60" t="s">
        <v>265</v>
      </c>
    </row>
    <row r="61" spans="1:4" x14ac:dyDescent="0.25">
      <c r="A61" s="32">
        <v>45014</v>
      </c>
      <c r="B61" t="s">
        <v>260</v>
      </c>
      <c r="C61" s="62">
        <v>7511</v>
      </c>
      <c r="D61" t="s">
        <v>263</v>
      </c>
    </row>
    <row r="62" spans="1:4" x14ac:dyDescent="0.25">
      <c r="A62" s="32">
        <v>45022</v>
      </c>
      <c r="B62" t="s">
        <v>262</v>
      </c>
      <c r="C62" s="62">
        <v>5307</v>
      </c>
      <c r="D62" t="s">
        <v>263</v>
      </c>
    </row>
    <row r="63" spans="1:4" x14ac:dyDescent="0.25">
      <c r="A63" s="32">
        <v>45023</v>
      </c>
      <c r="B63" t="s">
        <v>264</v>
      </c>
      <c r="C63" s="62">
        <v>13122</v>
      </c>
      <c r="D63" t="s">
        <v>263</v>
      </c>
    </row>
    <row r="64" spans="1:4" x14ac:dyDescent="0.25">
      <c r="A64" s="32">
        <v>45026</v>
      </c>
      <c r="B64" t="s">
        <v>266</v>
      </c>
      <c r="C64" s="62">
        <v>12550</v>
      </c>
      <c r="D64" t="s">
        <v>263</v>
      </c>
    </row>
    <row r="65" spans="1:4" x14ac:dyDescent="0.25">
      <c r="A65" s="32">
        <v>45026</v>
      </c>
      <c r="B65" t="s">
        <v>267</v>
      </c>
      <c r="C65" s="62">
        <v>6254</v>
      </c>
      <c r="D65" t="s">
        <v>265</v>
      </c>
    </row>
    <row r="66" spans="1:4" x14ac:dyDescent="0.25">
      <c r="A66" s="32">
        <v>45029</v>
      </c>
      <c r="B66" t="s">
        <v>264</v>
      </c>
      <c r="C66" s="62">
        <v>10003</v>
      </c>
      <c r="D66" t="s">
        <v>265</v>
      </c>
    </row>
    <row r="67" spans="1:4" x14ac:dyDescent="0.25">
      <c r="A67" s="32">
        <v>45031</v>
      </c>
      <c r="B67" t="s">
        <v>264</v>
      </c>
      <c r="C67" s="62">
        <v>8366</v>
      </c>
      <c r="D67" t="s">
        <v>265</v>
      </c>
    </row>
    <row r="68" spans="1:4" x14ac:dyDescent="0.25">
      <c r="A68" s="32">
        <v>45039</v>
      </c>
      <c r="B68" t="s">
        <v>260</v>
      </c>
      <c r="C68" s="62">
        <v>9776</v>
      </c>
      <c r="D68" t="s">
        <v>263</v>
      </c>
    </row>
    <row r="69" spans="1:4" x14ac:dyDescent="0.25">
      <c r="A69" s="32">
        <v>45039</v>
      </c>
      <c r="B69" t="s">
        <v>262</v>
      </c>
      <c r="C69" s="62">
        <v>11076</v>
      </c>
      <c r="D69" t="s">
        <v>261</v>
      </c>
    </row>
    <row r="70" spans="1:4" x14ac:dyDescent="0.25">
      <c r="A70" s="32">
        <v>45044</v>
      </c>
      <c r="B70" t="s">
        <v>267</v>
      </c>
      <c r="C70" s="62">
        <v>7099</v>
      </c>
      <c r="D70" t="s">
        <v>263</v>
      </c>
    </row>
    <row r="71" spans="1:4" x14ac:dyDescent="0.25">
      <c r="A71" s="32">
        <v>45044</v>
      </c>
      <c r="B71" t="s">
        <v>266</v>
      </c>
      <c r="C71" s="62">
        <v>12453</v>
      </c>
      <c r="D71" t="s">
        <v>263</v>
      </c>
    </row>
    <row r="72" spans="1:4" x14ac:dyDescent="0.25">
      <c r="A72" s="32">
        <v>45049</v>
      </c>
      <c r="B72" t="s">
        <v>262</v>
      </c>
      <c r="C72" s="62">
        <v>14703</v>
      </c>
      <c r="D72" t="s">
        <v>263</v>
      </c>
    </row>
    <row r="73" spans="1:4" x14ac:dyDescent="0.25">
      <c r="A73" s="32">
        <v>45050</v>
      </c>
      <c r="B73" t="s">
        <v>266</v>
      </c>
      <c r="C73" s="62">
        <v>11736</v>
      </c>
      <c r="D73" t="s">
        <v>263</v>
      </c>
    </row>
    <row r="74" spans="1:4" x14ac:dyDescent="0.25">
      <c r="A74" s="32">
        <v>45054</v>
      </c>
      <c r="B74" t="s">
        <v>264</v>
      </c>
      <c r="C74" s="62">
        <v>9853</v>
      </c>
      <c r="D74" t="s">
        <v>265</v>
      </c>
    </row>
    <row r="75" spans="1:4" x14ac:dyDescent="0.25">
      <c r="A75" s="32">
        <v>45057</v>
      </c>
      <c r="B75" t="s">
        <v>262</v>
      </c>
      <c r="C75" s="62">
        <v>5246</v>
      </c>
      <c r="D75" t="s">
        <v>261</v>
      </c>
    </row>
    <row r="76" spans="1:4" x14ac:dyDescent="0.25">
      <c r="A76" s="32">
        <v>45059</v>
      </c>
      <c r="B76" t="s">
        <v>260</v>
      </c>
      <c r="C76" s="62">
        <v>13028</v>
      </c>
      <c r="D76" t="s">
        <v>261</v>
      </c>
    </row>
    <row r="77" spans="1:4" x14ac:dyDescent="0.25">
      <c r="A77" s="32">
        <v>45063</v>
      </c>
      <c r="B77" t="s">
        <v>260</v>
      </c>
      <c r="C77" s="62">
        <v>9790</v>
      </c>
      <c r="D77" t="s">
        <v>265</v>
      </c>
    </row>
    <row r="78" spans="1:4" x14ac:dyDescent="0.25">
      <c r="A78" s="32">
        <v>45063</v>
      </c>
      <c r="B78" t="s">
        <v>267</v>
      </c>
      <c r="C78" s="62">
        <v>13663</v>
      </c>
      <c r="D78" t="s">
        <v>261</v>
      </c>
    </row>
    <row r="79" spans="1:4" x14ac:dyDescent="0.25">
      <c r="A79" s="32">
        <v>45064</v>
      </c>
      <c r="B79" t="s">
        <v>260</v>
      </c>
      <c r="C79" s="62">
        <v>5518</v>
      </c>
      <c r="D79" t="s">
        <v>265</v>
      </c>
    </row>
    <row r="80" spans="1:4" x14ac:dyDescent="0.25">
      <c r="A80" s="32">
        <v>45065</v>
      </c>
      <c r="B80" t="s">
        <v>264</v>
      </c>
      <c r="C80" s="62">
        <v>7626</v>
      </c>
      <c r="D80" t="s">
        <v>261</v>
      </c>
    </row>
    <row r="81" spans="1:4" x14ac:dyDescent="0.25">
      <c r="A81" s="32">
        <v>45081</v>
      </c>
      <c r="B81" t="s">
        <v>267</v>
      </c>
      <c r="C81" s="62">
        <v>8685</v>
      </c>
      <c r="D81" t="s">
        <v>263</v>
      </c>
    </row>
    <row r="82" spans="1:4" x14ac:dyDescent="0.25">
      <c r="A82" s="32">
        <v>45081</v>
      </c>
      <c r="B82" t="s">
        <v>262</v>
      </c>
      <c r="C82" s="62">
        <v>7963</v>
      </c>
      <c r="D82" t="s">
        <v>263</v>
      </c>
    </row>
    <row r="83" spans="1:4" x14ac:dyDescent="0.25">
      <c r="A83" s="32">
        <v>45081</v>
      </c>
      <c r="B83" t="s">
        <v>264</v>
      </c>
      <c r="C83" s="62">
        <v>6648</v>
      </c>
      <c r="D83" t="s">
        <v>263</v>
      </c>
    </row>
    <row r="84" spans="1:4" x14ac:dyDescent="0.25">
      <c r="A84" s="32">
        <v>45081</v>
      </c>
      <c r="B84" t="s">
        <v>264</v>
      </c>
      <c r="C84" s="62">
        <v>5333</v>
      </c>
      <c r="D84" t="s">
        <v>263</v>
      </c>
    </row>
    <row r="85" spans="1:4" x14ac:dyDescent="0.25">
      <c r="A85" s="32">
        <v>45092</v>
      </c>
      <c r="B85" t="s">
        <v>264</v>
      </c>
      <c r="C85" s="62">
        <v>12841</v>
      </c>
      <c r="D85" t="s">
        <v>261</v>
      </c>
    </row>
    <row r="86" spans="1:4" x14ac:dyDescent="0.25">
      <c r="A86" s="32">
        <v>45095</v>
      </c>
      <c r="B86" t="s">
        <v>267</v>
      </c>
      <c r="C86" s="62">
        <v>14294</v>
      </c>
      <c r="D86" t="s">
        <v>265</v>
      </c>
    </row>
    <row r="87" spans="1:4" x14ac:dyDescent="0.25">
      <c r="A87" s="32">
        <v>45095</v>
      </c>
      <c r="B87" t="s">
        <v>260</v>
      </c>
      <c r="C87" s="62">
        <v>6973</v>
      </c>
      <c r="D87" t="s">
        <v>265</v>
      </c>
    </row>
    <row r="88" spans="1:4" x14ac:dyDescent="0.25">
      <c r="A88" s="32">
        <v>45098</v>
      </c>
      <c r="B88" t="s">
        <v>260</v>
      </c>
      <c r="C88" s="62">
        <v>13418</v>
      </c>
      <c r="D88" t="s">
        <v>261</v>
      </c>
    </row>
    <row r="89" spans="1:4" x14ac:dyDescent="0.25">
      <c r="A89" s="32">
        <v>45098</v>
      </c>
      <c r="B89" t="s">
        <v>266</v>
      </c>
      <c r="C89" s="62">
        <v>10787</v>
      </c>
      <c r="D89" t="s">
        <v>261</v>
      </c>
    </row>
    <row r="90" spans="1:4" x14ac:dyDescent="0.25">
      <c r="A90" s="32">
        <v>45099</v>
      </c>
      <c r="B90" t="s">
        <v>267</v>
      </c>
      <c r="C90" s="62">
        <v>11250</v>
      </c>
      <c r="D90" t="s">
        <v>263</v>
      </c>
    </row>
    <row r="91" spans="1:4" x14ac:dyDescent="0.25">
      <c r="A91" s="32">
        <v>45099</v>
      </c>
      <c r="B91" t="s">
        <v>262</v>
      </c>
      <c r="C91" s="62">
        <v>9469</v>
      </c>
      <c r="D91" t="s">
        <v>265</v>
      </c>
    </row>
    <row r="92" spans="1:4" x14ac:dyDescent="0.25">
      <c r="A92" s="32">
        <v>45105</v>
      </c>
      <c r="B92" t="s">
        <v>264</v>
      </c>
      <c r="C92" s="62">
        <v>6020</v>
      </c>
      <c r="D92" t="s">
        <v>261</v>
      </c>
    </row>
    <row r="93" spans="1:4" x14ac:dyDescent="0.25">
      <c r="A93" s="32">
        <v>45113</v>
      </c>
      <c r="B93" t="s">
        <v>267</v>
      </c>
      <c r="C93" s="62">
        <v>5425</v>
      </c>
      <c r="D93" t="s">
        <v>261</v>
      </c>
    </row>
    <row r="94" spans="1:4" x14ac:dyDescent="0.25">
      <c r="A94" s="32">
        <v>45114</v>
      </c>
      <c r="B94" t="s">
        <v>264</v>
      </c>
      <c r="C94" s="62">
        <v>6412</v>
      </c>
      <c r="D94" t="s">
        <v>261</v>
      </c>
    </row>
    <row r="95" spans="1:4" x14ac:dyDescent="0.25">
      <c r="A95" s="32">
        <v>45114</v>
      </c>
      <c r="B95" t="s">
        <v>266</v>
      </c>
      <c r="C95" s="62">
        <v>12108</v>
      </c>
      <c r="D95" t="s">
        <v>263</v>
      </c>
    </row>
    <row r="96" spans="1:4" x14ac:dyDescent="0.25">
      <c r="A96" s="32">
        <v>45118</v>
      </c>
      <c r="B96" t="s">
        <v>267</v>
      </c>
      <c r="C96" s="62">
        <v>8025</v>
      </c>
      <c r="D96" t="s">
        <v>263</v>
      </c>
    </row>
    <row r="97" spans="1:4" x14ac:dyDescent="0.25">
      <c r="A97" s="32">
        <v>45123</v>
      </c>
      <c r="B97" t="s">
        <v>267</v>
      </c>
      <c r="C97" s="62">
        <v>14767</v>
      </c>
      <c r="D97" t="s">
        <v>261</v>
      </c>
    </row>
    <row r="98" spans="1:4" x14ac:dyDescent="0.25">
      <c r="A98" s="32">
        <v>45129</v>
      </c>
      <c r="B98" t="s">
        <v>260</v>
      </c>
      <c r="C98" s="62">
        <v>9910</v>
      </c>
      <c r="D98" t="s">
        <v>265</v>
      </c>
    </row>
    <row r="99" spans="1:4" x14ac:dyDescent="0.25">
      <c r="A99" s="32">
        <v>45129</v>
      </c>
      <c r="B99" t="s">
        <v>267</v>
      </c>
      <c r="C99" s="62">
        <v>14914</v>
      </c>
      <c r="D99" t="s">
        <v>263</v>
      </c>
    </row>
    <row r="100" spans="1:4" x14ac:dyDescent="0.25">
      <c r="A100" s="32">
        <v>45130</v>
      </c>
      <c r="B100" t="s">
        <v>267</v>
      </c>
      <c r="C100" s="62">
        <v>12775</v>
      </c>
      <c r="D100" t="s">
        <v>261</v>
      </c>
    </row>
    <row r="101" spans="1:4" x14ac:dyDescent="0.25">
      <c r="A101" s="32">
        <v>45135</v>
      </c>
      <c r="B101" t="s">
        <v>264</v>
      </c>
      <c r="C101" s="62">
        <v>12412</v>
      </c>
      <c r="D101" t="s">
        <v>263</v>
      </c>
    </row>
    <row r="102" spans="1:4" x14ac:dyDescent="0.25">
      <c r="A102" s="32">
        <v>45137</v>
      </c>
      <c r="B102" t="s">
        <v>260</v>
      </c>
      <c r="C102" s="62">
        <v>9564</v>
      </c>
      <c r="D102" t="s">
        <v>265</v>
      </c>
    </row>
    <row r="103" spans="1:4" x14ac:dyDescent="0.25">
      <c r="A103" s="32">
        <v>45144</v>
      </c>
      <c r="B103" t="s">
        <v>266</v>
      </c>
      <c r="C103" s="62">
        <v>5081</v>
      </c>
      <c r="D103" t="s">
        <v>261</v>
      </c>
    </row>
    <row r="104" spans="1:4" x14ac:dyDescent="0.25">
      <c r="A104" s="32">
        <v>45146</v>
      </c>
      <c r="B104" t="s">
        <v>266</v>
      </c>
      <c r="C104" s="62">
        <v>11737</v>
      </c>
      <c r="D104" t="s">
        <v>261</v>
      </c>
    </row>
    <row r="105" spans="1:4" x14ac:dyDescent="0.25">
      <c r="A105" s="32">
        <v>45152</v>
      </c>
      <c r="B105" t="s">
        <v>262</v>
      </c>
      <c r="C105" s="62">
        <v>13627</v>
      </c>
      <c r="D105" t="s">
        <v>265</v>
      </c>
    </row>
    <row r="106" spans="1:4" x14ac:dyDescent="0.25">
      <c r="A106" s="32">
        <v>45152</v>
      </c>
      <c r="B106" t="s">
        <v>266</v>
      </c>
      <c r="C106" s="62">
        <v>12314</v>
      </c>
      <c r="D106" t="s">
        <v>261</v>
      </c>
    </row>
    <row r="107" spans="1:4" x14ac:dyDescent="0.25">
      <c r="A107" s="32">
        <v>45153</v>
      </c>
      <c r="B107" t="s">
        <v>266</v>
      </c>
      <c r="C107" s="62">
        <v>11245</v>
      </c>
      <c r="D107" t="s">
        <v>261</v>
      </c>
    </row>
    <row r="108" spans="1:4" x14ac:dyDescent="0.25">
      <c r="A108" s="32">
        <v>45155</v>
      </c>
      <c r="B108" t="s">
        <v>264</v>
      </c>
      <c r="C108" s="62">
        <v>14868</v>
      </c>
      <c r="D108" t="s">
        <v>265</v>
      </c>
    </row>
    <row r="109" spans="1:4" x14ac:dyDescent="0.25">
      <c r="A109" s="32">
        <v>45155</v>
      </c>
      <c r="B109" t="s">
        <v>260</v>
      </c>
      <c r="C109" s="62">
        <v>12440</v>
      </c>
      <c r="D109" t="s">
        <v>261</v>
      </c>
    </row>
    <row r="110" spans="1:4" x14ac:dyDescent="0.25">
      <c r="A110" s="32">
        <v>45156</v>
      </c>
      <c r="B110" t="s">
        <v>266</v>
      </c>
      <c r="C110" s="62">
        <v>11849</v>
      </c>
      <c r="D110" t="s">
        <v>263</v>
      </c>
    </row>
    <row r="111" spans="1:4" x14ac:dyDescent="0.25">
      <c r="A111" s="32">
        <v>45162</v>
      </c>
      <c r="B111" t="s">
        <v>260</v>
      </c>
      <c r="C111" s="62">
        <v>5431</v>
      </c>
      <c r="D111" t="s">
        <v>263</v>
      </c>
    </row>
    <row r="112" spans="1:4" x14ac:dyDescent="0.25">
      <c r="A112" s="32">
        <v>45163</v>
      </c>
      <c r="B112" t="s">
        <v>266</v>
      </c>
      <c r="C112" s="62">
        <v>12834</v>
      </c>
      <c r="D112" t="s">
        <v>265</v>
      </c>
    </row>
    <row r="113" spans="1:4" x14ac:dyDescent="0.25">
      <c r="A113" s="32">
        <v>45169</v>
      </c>
      <c r="B113" t="s">
        <v>264</v>
      </c>
      <c r="C113" s="62">
        <v>14446</v>
      </c>
      <c r="D113" t="s">
        <v>265</v>
      </c>
    </row>
    <row r="114" spans="1:4" x14ac:dyDescent="0.25">
      <c r="A114" s="32">
        <v>45171</v>
      </c>
      <c r="B114" t="s">
        <v>264</v>
      </c>
      <c r="C114" s="62">
        <v>8845</v>
      </c>
      <c r="D114" t="s">
        <v>265</v>
      </c>
    </row>
    <row r="115" spans="1:4" x14ac:dyDescent="0.25">
      <c r="A115" s="32">
        <v>45172</v>
      </c>
      <c r="B115" t="s">
        <v>267</v>
      </c>
      <c r="C115" s="62">
        <v>8774</v>
      </c>
      <c r="D115" t="s">
        <v>263</v>
      </c>
    </row>
    <row r="116" spans="1:4" x14ac:dyDescent="0.25">
      <c r="A116" s="32">
        <v>45174</v>
      </c>
      <c r="B116" t="s">
        <v>267</v>
      </c>
      <c r="C116" s="62">
        <v>8863</v>
      </c>
      <c r="D116" t="s">
        <v>261</v>
      </c>
    </row>
    <row r="117" spans="1:4" x14ac:dyDescent="0.25">
      <c r="A117" s="32">
        <v>45175</v>
      </c>
      <c r="B117" t="s">
        <v>264</v>
      </c>
      <c r="C117" s="62">
        <v>7149</v>
      </c>
      <c r="D117" t="s">
        <v>261</v>
      </c>
    </row>
    <row r="118" spans="1:4" x14ac:dyDescent="0.25">
      <c r="A118" s="32">
        <v>45183</v>
      </c>
      <c r="B118" t="s">
        <v>260</v>
      </c>
      <c r="C118" s="62">
        <v>12897</v>
      </c>
      <c r="D118" t="s">
        <v>261</v>
      </c>
    </row>
    <row r="119" spans="1:4" x14ac:dyDescent="0.25">
      <c r="A119" s="32">
        <v>45189</v>
      </c>
      <c r="B119" t="s">
        <v>266</v>
      </c>
      <c r="C119" s="62">
        <v>12590</v>
      </c>
      <c r="D119" t="s">
        <v>265</v>
      </c>
    </row>
    <row r="120" spans="1:4" x14ac:dyDescent="0.25">
      <c r="A120" s="32">
        <v>45191</v>
      </c>
      <c r="B120" t="s">
        <v>264</v>
      </c>
      <c r="C120" s="62">
        <v>6188</v>
      </c>
      <c r="D120" t="s">
        <v>265</v>
      </c>
    </row>
    <row r="121" spans="1:4" x14ac:dyDescent="0.25">
      <c r="A121" s="32">
        <v>45192</v>
      </c>
      <c r="B121" t="s">
        <v>260</v>
      </c>
      <c r="C121" s="62">
        <v>10903</v>
      </c>
      <c r="D121" t="s">
        <v>261</v>
      </c>
    </row>
    <row r="122" spans="1:4" x14ac:dyDescent="0.25">
      <c r="A122" s="32">
        <v>45192</v>
      </c>
      <c r="B122" t="s">
        <v>260</v>
      </c>
      <c r="C122" s="62">
        <v>10004</v>
      </c>
      <c r="D122" t="s">
        <v>261</v>
      </c>
    </row>
    <row r="123" spans="1:4" x14ac:dyDescent="0.25">
      <c r="A123" s="32">
        <v>45193</v>
      </c>
      <c r="B123" t="s">
        <v>260</v>
      </c>
      <c r="C123" s="62">
        <v>5759</v>
      </c>
      <c r="D123" t="s">
        <v>261</v>
      </c>
    </row>
    <row r="124" spans="1:4" x14ac:dyDescent="0.25">
      <c r="A124" s="32">
        <v>45196</v>
      </c>
      <c r="B124" t="s">
        <v>267</v>
      </c>
      <c r="C124" s="62">
        <v>8366</v>
      </c>
      <c r="D124" t="s">
        <v>265</v>
      </c>
    </row>
    <row r="125" spans="1:4" x14ac:dyDescent="0.25">
      <c r="A125" s="32">
        <v>45196</v>
      </c>
      <c r="B125" t="s">
        <v>264</v>
      </c>
      <c r="C125" s="62">
        <v>8683</v>
      </c>
      <c r="D125" t="s">
        <v>261</v>
      </c>
    </row>
    <row r="126" spans="1:4" x14ac:dyDescent="0.25">
      <c r="A126" s="32">
        <v>45198</v>
      </c>
      <c r="B126" t="s">
        <v>264</v>
      </c>
      <c r="C126" s="62">
        <v>14055</v>
      </c>
      <c r="D126" t="s">
        <v>265</v>
      </c>
    </row>
    <row r="127" spans="1:4" x14ac:dyDescent="0.25">
      <c r="A127" s="32">
        <v>45199</v>
      </c>
      <c r="B127" t="s">
        <v>266</v>
      </c>
      <c r="C127" s="62">
        <v>8471</v>
      </c>
      <c r="D127" t="s">
        <v>261</v>
      </c>
    </row>
    <row r="128" spans="1:4" x14ac:dyDescent="0.25">
      <c r="A128" s="32">
        <v>45200</v>
      </c>
      <c r="B128" t="s">
        <v>262</v>
      </c>
      <c r="C128" s="62">
        <v>10714</v>
      </c>
      <c r="D128" t="s">
        <v>261</v>
      </c>
    </row>
    <row r="129" spans="1:4" x14ac:dyDescent="0.25">
      <c r="A129" s="32">
        <v>45200</v>
      </c>
      <c r="B129" t="s">
        <v>260</v>
      </c>
      <c r="C129" s="62">
        <v>9227</v>
      </c>
      <c r="D129" t="s">
        <v>261</v>
      </c>
    </row>
    <row r="130" spans="1:4" x14ac:dyDescent="0.25">
      <c r="A130" s="32">
        <v>45201</v>
      </c>
      <c r="B130" t="s">
        <v>264</v>
      </c>
      <c r="C130" s="62">
        <v>7293</v>
      </c>
      <c r="D130" t="s">
        <v>261</v>
      </c>
    </row>
    <row r="131" spans="1:4" x14ac:dyDescent="0.25">
      <c r="A131" s="32">
        <v>45201</v>
      </c>
      <c r="B131" t="s">
        <v>262</v>
      </c>
      <c r="C131" s="62">
        <v>5497</v>
      </c>
      <c r="D131" t="s">
        <v>263</v>
      </c>
    </row>
    <row r="132" spans="1:4" x14ac:dyDescent="0.25">
      <c r="A132" s="32">
        <v>45202</v>
      </c>
      <c r="B132" t="s">
        <v>262</v>
      </c>
      <c r="C132" s="62">
        <v>5338</v>
      </c>
      <c r="D132" t="s">
        <v>263</v>
      </c>
    </row>
    <row r="133" spans="1:4" x14ac:dyDescent="0.25">
      <c r="A133" s="32">
        <v>45206</v>
      </c>
      <c r="B133" t="s">
        <v>267</v>
      </c>
      <c r="C133" s="62">
        <v>11812</v>
      </c>
      <c r="D133" t="s">
        <v>261</v>
      </c>
    </row>
    <row r="134" spans="1:4" x14ac:dyDescent="0.25">
      <c r="A134" s="32">
        <v>45209</v>
      </c>
      <c r="B134" t="s">
        <v>264</v>
      </c>
      <c r="C134" s="62">
        <v>9368</v>
      </c>
      <c r="D134" t="s">
        <v>265</v>
      </c>
    </row>
    <row r="135" spans="1:4" x14ac:dyDescent="0.25">
      <c r="A135" s="32">
        <v>45210</v>
      </c>
      <c r="B135" t="s">
        <v>262</v>
      </c>
      <c r="C135" s="62">
        <v>11006</v>
      </c>
      <c r="D135" t="s">
        <v>261</v>
      </c>
    </row>
    <row r="136" spans="1:4" x14ac:dyDescent="0.25">
      <c r="A136" s="32">
        <v>45213</v>
      </c>
      <c r="B136" t="s">
        <v>262</v>
      </c>
      <c r="C136" s="62">
        <v>13093</v>
      </c>
      <c r="D136" t="s">
        <v>265</v>
      </c>
    </row>
    <row r="137" spans="1:4" x14ac:dyDescent="0.25">
      <c r="A137" s="32">
        <v>45219</v>
      </c>
      <c r="B137" t="s">
        <v>267</v>
      </c>
      <c r="C137" s="62">
        <v>9987</v>
      </c>
      <c r="D137" t="s">
        <v>261</v>
      </c>
    </row>
    <row r="138" spans="1:4" x14ac:dyDescent="0.25">
      <c r="A138" s="32">
        <v>45220</v>
      </c>
      <c r="B138" t="s">
        <v>264</v>
      </c>
      <c r="C138" s="62">
        <v>12005</v>
      </c>
      <c r="D138" t="s">
        <v>263</v>
      </c>
    </row>
    <row r="139" spans="1:4" x14ac:dyDescent="0.25">
      <c r="A139" s="32">
        <v>45221</v>
      </c>
      <c r="B139" t="s">
        <v>266</v>
      </c>
      <c r="C139" s="62">
        <v>10926</v>
      </c>
      <c r="D139" t="s">
        <v>261</v>
      </c>
    </row>
    <row r="140" spans="1:4" x14ac:dyDescent="0.25">
      <c r="A140" s="32">
        <v>45222</v>
      </c>
      <c r="B140" t="s">
        <v>264</v>
      </c>
      <c r="C140" s="62">
        <v>8133</v>
      </c>
      <c r="D140" t="s">
        <v>265</v>
      </c>
    </row>
    <row r="141" spans="1:4" x14ac:dyDescent="0.25">
      <c r="A141" s="32">
        <v>45235</v>
      </c>
      <c r="B141" t="s">
        <v>260</v>
      </c>
      <c r="C141" s="62">
        <v>5941</v>
      </c>
      <c r="D141" t="s">
        <v>263</v>
      </c>
    </row>
    <row r="142" spans="1:4" x14ac:dyDescent="0.25">
      <c r="A142" s="32">
        <v>45237</v>
      </c>
      <c r="B142" t="s">
        <v>264</v>
      </c>
      <c r="C142" s="62">
        <v>9054</v>
      </c>
      <c r="D142" t="s">
        <v>263</v>
      </c>
    </row>
    <row r="143" spans="1:4" x14ac:dyDescent="0.25">
      <c r="A143" s="32">
        <v>45239</v>
      </c>
      <c r="B143" t="s">
        <v>266</v>
      </c>
      <c r="C143" s="62">
        <v>8820</v>
      </c>
      <c r="D143" t="s">
        <v>263</v>
      </c>
    </row>
    <row r="144" spans="1:4" x14ac:dyDescent="0.25">
      <c r="A144" s="32">
        <v>45249</v>
      </c>
      <c r="B144" t="s">
        <v>267</v>
      </c>
      <c r="C144" s="62">
        <v>6009</v>
      </c>
      <c r="D144" t="s">
        <v>263</v>
      </c>
    </row>
    <row r="145" spans="1:4" x14ac:dyDescent="0.25">
      <c r="A145" s="32">
        <v>45251</v>
      </c>
      <c r="B145" t="s">
        <v>264</v>
      </c>
      <c r="C145" s="62">
        <v>5357</v>
      </c>
      <c r="D145" t="s">
        <v>265</v>
      </c>
    </row>
    <row r="146" spans="1:4" x14ac:dyDescent="0.25">
      <c r="A146" s="32">
        <v>45253</v>
      </c>
      <c r="B146" t="s">
        <v>260</v>
      </c>
      <c r="C146" s="62">
        <v>12528</v>
      </c>
      <c r="D146" t="s">
        <v>265</v>
      </c>
    </row>
    <row r="147" spans="1:4" x14ac:dyDescent="0.25">
      <c r="A147" s="32">
        <v>45255</v>
      </c>
      <c r="B147" t="s">
        <v>266</v>
      </c>
      <c r="C147" s="62">
        <v>6239</v>
      </c>
      <c r="D147" t="s">
        <v>265</v>
      </c>
    </row>
    <row r="148" spans="1:4" x14ac:dyDescent="0.25">
      <c r="A148" s="32">
        <v>45256</v>
      </c>
      <c r="B148" t="s">
        <v>264</v>
      </c>
      <c r="C148" s="62">
        <v>8575</v>
      </c>
      <c r="D148" t="s">
        <v>261</v>
      </c>
    </row>
    <row r="149" spans="1:4" x14ac:dyDescent="0.25">
      <c r="A149" s="32">
        <v>45261</v>
      </c>
      <c r="B149" t="s">
        <v>262</v>
      </c>
      <c r="C149" s="62">
        <v>7238</v>
      </c>
      <c r="D149" t="s">
        <v>261</v>
      </c>
    </row>
    <row r="150" spans="1:4" x14ac:dyDescent="0.25">
      <c r="A150" s="32">
        <v>45262</v>
      </c>
      <c r="B150" t="s">
        <v>267</v>
      </c>
      <c r="C150" s="62">
        <v>14760</v>
      </c>
      <c r="D150" t="s">
        <v>263</v>
      </c>
    </row>
    <row r="151" spans="1:4" x14ac:dyDescent="0.25">
      <c r="A151" s="32">
        <v>45268</v>
      </c>
      <c r="B151" t="s">
        <v>260</v>
      </c>
      <c r="C151" s="62">
        <v>9096</v>
      </c>
      <c r="D151" t="s">
        <v>263</v>
      </c>
    </row>
    <row r="152" spans="1:4" x14ac:dyDescent="0.25">
      <c r="A152" s="32">
        <v>45271</v>
      </c>
      <c r="B152" t="s">
        <v>262</v>
      </c>
      <c r="C152" s="62">
        <v>9118</v>
      </c>
      <c r="D152" t="s">
        <v>261</v>
      </c>
    </row>
    <row r="153" spans="1:4" x14ac:dyDescent="0.25">
      <c r="A153" s="32">
        <v>45272</v>
      </c>
      <c r="B153" t="s">
        <v>260</v>
      </c>
      <c r="C153" s="62">
        <v>14405</v>
      </c>
      <c r="D153" t="s">
        <v>263</v>
      </c>
    </row>
    <row r="154" spans="1:4" x14ac:dyDescent="0.25">
      <c r="A154" s="32">
        <v>45274</v>
      </c>
      <c r="B154" t="s">
        <v>266</v>
      </c>
      <c r="C154" s="62">
        <v>6518</v>
      </c>
      <c r="D154" t="s">
        <v>265</v>
      </c>
    </row>
    <row r="155" spans="1:4" x14ac:dyDescent="0.25">
      <c r="A155" s="32">
        <v>45276</v>
      </c>
      <c r="B155" t="s">
        <v>264</v>
      </c>
      <c r="C155" s="62">
        <v>8636</v>
      </c>
      <c r="D155" t="s">
        <v>261</v>
      </c>
    </row>
    <row r="156" spans="1:4" x14ac:dyDescent="0.25">
      <c r="A156" s="32">
        <v>45280</v>
      </c>
      <c r="B156" t="s">
        <v>262</v>
      </c>
      <c r="C156" s="62">
        <v>7831</v>
      </c>
      <c r="D156" t="s">
        <v>261</v>
      </c>
    </row>
    <row r="157" spans="1:4" x14ac:dyDescent="0.25">
      <c r="A157" s="32">
        <v>45282</v>
      </c>
      <c r="B157" t="s">
        <v>266</v>
      </c>
      <c r="C157" s="62">
        <v>11718</v>
      </c>
      <c r="D157" t="s">
        <v>261</v>
      </c>
    </row>
    <row r="158" spans="1:4" x14ac:dyDescent="0.25">
      <c r="A158" s="32">
        <v>45288</v>
      </c>
      <c r="B158" t="s">
        <v>262</v>
      </c>
      <c r="C158" s="62">
        <v>9581</v>
      </c>
      <c r="D158" t="s">
        <v>265</v>
      </c>
    </row>
    <row r="159" spans="1:4" x14ac:dyDescent="0.25">
      <c r="A159" s="32">
        <v>45300</v>
      </c>
      <c r="B159" t="s">
        <v>260</v>
      </c>
      <c r="C159" s="62">
        <v>10339</v>
      </c>
      <c r="D159" t="s">
        <v>261</v>
      </c>
    </row>
    <row r="160" spans="1:4" x14ac:dyDescent="0.25">
      <c r="A160" s="32">
        <v>45302</v>
      </c>
      <c r="B160" t="s">
        <v>264</v>
      </c>
      <c r="C160" s="62">
        <v>5213</v>
      </c>
      <c r="D160" t="s">
        <v>261</v>
      </c>
    </row>
    <row r="161" spans="1:4" x14ac:dyDescent="0.25">
      <c r="A161" s="32">
        <v>45306</v>
      </c>
      <c r="B161" t="s">
        <v>262</v>
      </c>
      <c r="C161" s="62">
        <v>8695</v>
      </c>
      <c r="D161" t="s">
        <v>261</v>
      </c>
    </row>
    <row r="162" spans="1:4" x14ac:dyDescent="0.25">
      <c r="A162" s="32">
        <v>45307</v>
      </c>
      <c r="B162" t="s">
        <v>266</v>
      </c>
      <c r="C162" s="62">
        <v>8255</v>
      </c>
      <c r="D162" t="s">
        <v>261</v>
      </c>
    </row>
    <row r="163" spans="1:4" x14ac:dyDescent="0.25">
      <c r="A163" s="32">
        <v>45308</v>
      </c>
      <c r="B163" t="s">
        <v>260</v>
      </c>
      <c r="C163" s="62">
        <v>10853</v>
      </c>
      <c r="D163" t="s">
        <v>261</v>
      </c>
    </row>
    <row r="164" spans="1:4" x14ac:dyDescent="0.25">
      <c r="A164" s="32">
        <v>45308</v>
      </c>
      <c r="B164" t="s">
        <v>264</v>
      </c>
      <c r="C164" s="62">
        <v>9583</v>
      </c>
      <c r="D164" t="s">
        <v>261</v>
      </c>
    </row>
    <row r="165" spans="1:4" x14ac:dyDescent="0.25">
      <c r="A165" s="32">
        <v>45309</v>
      </c>
      <c r="B165" t="s">
        <v>264</v>
      </c>
      <c r="C165" s="62">
        <v>11840</v>
      </c>
      <c r="D165" t="s">
        <v>263</v>
      </c>
    </row>
    <row r="166" spans="1:4" x14ac:dyDescent="0.25">
      <c r="A166" s="32">
        <v>45316</v>
      </c>
      <c r="B166" t="s">
        <v>267</v>
      </c>
      <c r="C166" s="62">
        <v>13707</v>
      </c>
      <c r="D166" t="s">
        <v>265</v>
      </c>
    </row>
    <row r="167" spans="1:4" x14ac:dyDescent="0.25">
      <c r="A167" s="32">
        <v>45322</v>
      </c>
      <c r="B167" t="s">
        <v>267</v>
      </c>
      <c r="C167" s="62">
        <v>10912</v>
      </c>
      <c r="D167" t="s">
        <v>263</v>
      </c>
    </row>
    <row r="168" spans="1:4" x14ac:dyDescent="0.25">
      <c r="A168" s="32">
        <v>45324</v>
      </c>
      <c r="B168" t="s">
        <v>262</v>
      </c>
      <c r="C168" s="62">
        <v>5848</v>
      </c>
      <c r="D168" t="s">
        <v>263</v>
      </c>
    </row>
    <row r="169" spans="1:4" x14ac:dyDescent="0.25">
      <c r="A169" s="32">
        <v>45335</v>
      </c>
      <c r="B169" t="s">
        <v>264</v>
      </c>
      <c r="C169" s="62">
        <v>8914</v>
      </c>
      <c r="D169" t="s">
        <v>263</v>
      </c>
    </row>
    <row r="170" spans="1:4" x14ac:dyDescent="0.25">
      <c r="A170" s="32">
        <v>45337</v>
      </c>
      <c r="B170" t="s">
        <v>264</v>
      </c>
      <c r="C170" s="62">
        <v>7716</v>
      </c>
      <c r="D170" t="s">
        <v>263</v>
      </c>
    </row>
    <row r="171" spans="1:4" x14ac:dyDescent="0.25">
      <c r="A171" s="32">
        <v>45338</v>
      </c>
      <c r="B171" t="s">
        <v>262</v>
      </c>
      <c r="C171" s="62">
        <v>5961</v>
      </c>
      <c r="D171" t="s">
        <v>263</v>
      </c>
    </row>
    <row r="172" spans="1:4" x14ac:dyDescent="0.25">
      <c r="A172" s="32">
        <v>45338</v>
      </c>
      <c r="B172" t="s">
        <v>262</v>
      </c>
      <c r="C172" s="62">
        <v>13435</v>
      </c>
      <c r="D172" t="s">
        <v>265</v>
      </c>
    </row>
    <row r="173" spans="1:4" x14ac:dyDescent="0.25">
      <c r="A173" s="32">
        <v>45341</v>
      </c>
      <c r="B173" t="s">
        <v>264</v>
      </c>
      <c r="C173" s="62">
        <v>6889</v>
      </c>
      <c r="D173" t="s">
        <v>265</v>
      </c>
    </row>
    <row r="174" spans="1:4" x14ac:dyDescent="0.25">
      <c r="A174" s="32">
        <v>45342</v>
      </c>
      <c r="B174" t="s">
        <v>260</v>
      </c>
      <c r="C174" s="62">
        <v>7381</v>
      </c>
      <c r="D174" t="s">
        <v>263</v>
      </c>
    </row>
    <row r="175" spans="1:4" x14ac:dyDescent="0.25">
      <c r="A175" s="32">
        <v>45343</v>
      </c>
      <c r="B175" t="s">
        <v>262</v>
      </c>
      <c r="C175" s="62">
        <v>9847</v>
      </c>
      <c r="D175" t="s">
        <v>263</v>
      </c>
    </row>
    <row r="176" spans="1:4" x14ac:dyDescent="0.25">
      <c r="A176" s="32">
        <v>45343</v>
      </c>
      <c r="B176" t="s">
        <v>260</v>
      </c>
      <c r="C176" s="62">
        <v>11002</v>
      </c>
      <c r="D176" t="s">
        <v>263</v>
      </c>
    </row>
    <row r="177" spans="1:4" x14ac:dyDescent="0.25">
      <c r="A177" s="32">
        <v>45347</v>
      </c>
      <c r="B177" t="s">
        <v>266</v>
      </c>
      <c r="C177" s="62">
        <v>7707</v>
      </c>
      <c r="D177" t="s">
        <v>265</v>
      </c>
    </row>
    <row r="178" spans="1:4" x14ac:dyDescent="0.25">
      <c r="A178" s="32">
        <v>45353</v>
      </c>
      <c r="B178" t="s">
        <v>264</v>
      </c>
      <c r="C178" s="62">
        <v>14367</v>
      </c>
      <c r="D178" t="s">
        <v>265</v>
      </c>
    </row>
    <row r="179" spans="1:4" x14ac:dyDescent="0.25">
      <c r="A179" s="32">
        <v>45357</v>
      </c>
      <c r="B179" t="s">
        <v>267</v>
      </c>
      <c r="C179" s="62">
        <v>6860</v>
      </c>
      <c r="D179" t="s">
        <v>265</v>
      </c>
    </row>
    <row r="180" spans="1:4" x14ac:dyDescent="0.25">
      <c r="A180" s="32">
        <v>45359</v>
      </c>
      <c r="B180" t="s">
        <v>262</v>
      </c>
      <c r="C180" s="62">
        <v>8330</v>
      </c>
      <c r="D180" t="s">
        <v>263</v>
      </c>
    </row>
    <row r="181" spans="1:4" x14ac:dyDescent="0.25">
      <c r="A181" s="32">
        <v>45361</v>
      </c>
      <c r="B181" t="s">
        <v>260</v>
      </c>
      <c r="C181" s="62">
        <v>7719</v>
      </c>
      <c r="D181" t="s">
        <v>263</v>
      </c>
    </row>
  </sheetData>
  <dataValidations count="4">
    <dataValidation allowBlank="1" showInputMessage="1" showErrorMessage="1" prompt="END DATE" sqref="D6" xr:uid="{23F027BD-DFE0-42C2-B980-1DAAC70A6D85}"/>
    <dataValidation allowBlank="1" showInputMessage="1" showErrorMessage="1" prompt="START DATE" sqref="C6" xr:uid="{821F0FF6-E914-42CF-B781-1FEB2B243655}"/>
    <dataValidation allowBlank="1" showInputMessage="1" showErrorMessage="1" prompt="UPPER LIMIT" sqref="D9" xr:uid="{2D4BB754-A1ED-4E49-9E22-1A2596CCBBEA}"/>
    <dataValidation operator="equal" allowBlank="1" showInputMessage="1" showErrorMessage="1" prompt="LOWER LIMIT" sqref="C9" xr:uid="{340E2F4B-69C0-40C2-B9F7-4C4A9F075BAC}"/>
  </dataValidations>
  <pageMargins left="0.7" right="0.7" top="0.75" bottom="0.75" header="0.3" footer="0.3"/>
  <tableParts count="1">
    <tablePart r:id="rId1"/>
  </tablePart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558699-C71D-405B-A5A6-5F5EFE5F6477}">
  <dimension ref="A1:E177"/>
  <sheetViews>
    <sheetView zoomScale="205" zoomScaleNormal="205" workbookViewId="0"/>
  </sheetViews>
  <sheetFormatPr defaultRowHeight="15" x14ac:dyDescent="0.25"/>
  <cols>
    <col min="1" max="1" width="10.28515625" bestFit="1" customWidth="1"/>
    <col min="2" max="2" width="18.85546875" customWidth="1"/>
    <col min="3" max="3" width="11.42578125" customWidth="1"/>
    <col min="4" max="4" width="11.28515625" customWidth="1"/>
    <col min="5" max="5" width="10.7109375" customWidth="1"/>
    <col min="6" max="6" width="9.42578125" bestFit="1" customWidth="1"/>
    <col min="7" max="7" width="9.7109375" bestFit="1" customWidth="1"/>
  </cols>
  <sheetData>
    <row r="1" spans="1:5" ht="20.25" thickBot="1" x14ac:dyDescent="0.3">
      <c r="C1" s="40" t="s">
        <v>278</v>
      </c>
    </row>
    <row r="2" spans="1:5" ht="15.75" thickTop="1" x14ac:dyDescent="0.25"/>
    <row r="3" spans="1:5" ht="15.75" thickBot="1" x14ac:dyDescent="0.3">
      <c r="C3" s="12" t="s">
        <v>279</v>
      </c>
    </row>
    <row r="5" spans="1:5" ht="15.75" thickBot="1" x14ac:dyDescent="0.3">
      <c r="B5" s="16" t="s">
        <v>77</v>
      </c>
      <c r="C5" s="16" t="s">
        <v>270</v>
      </c>
      <c r="D5" s="61" t="s">
        <v>258</v>
      </c>
      <c r="E5" s="61" t="s">
        <v>259</v>
      </c>
    </row>
    <row r="6" spans="1:5" ht="16.5" thickBot="1" x14ac:dyDescent="0.3">
      <c r="B6" t="s">
        <v>260</v>
      </c>
      <c r="C6" t="s">
        <v>261</v>
      </c>
      <c r="D6" s="47"/>
      <c r="E6" s="47"/>
    </row>
    <row r="7" spans="1:5" ht="16.5" thickBot="1" x14ac:dyDescent="0.3">
      <c r="B7" t="s">
        <v>262</v>
      </c>
      <c r="C7" t="s">
        <v>263</v>
      </c>
      <c r="D7" s="47"/>
      <c r="E7" s="47"/>
    </row>
    <row r="8" spans="1:5" ht="16.5" thickBot="1" x14ac:dyDescent="0.3">
      <c r="B8" t="s">
        <v>264</v>
      </c>
      <c r="C8" t="s">
        <v>265</v>
      </c>
      <c r="D8" s="47"/>
      <c r="E8" s="47"/>
    </row>
    <row r="9" spans="1:5" ht="16.5" thickBot="1" x14ac:dyDescent="0.3">
      <c r="B9" t="s">
        <v>266</v>
      </c>
      <c r="C9" t="s">
        <v>265</v>
      </c>
      <c r="D9" s="47"/>
      <c r="E9" s="47"/>
    </row>
    <row r="12" spans="1:5" x14ac:dyDescent="0.25">
      <c r="A12" t="s">
        <v>73</v>
      </c>
      <c r="B12" t="s">
        <v>77</v>
      </c>
      <c r="C12" t="s">
        <v>74</v>
      </c>
      <c r="D12" t="s">
        <v>270</v>
      </c>
    </row>
    <row r="13" spans="1:5" x14ac:dyDescent="0.25">
      <c r="A13" s="32">
        <v>45129</v>
      </c>
      <c r="B13" t="s">
        <v>267</v>
      </c>
      <c r="C13" s="62">
        <v>14914</v>
      </c>
      <c r="D13" t="s">
        <v>263</v>
      </c>
    </row>
    <row r="14" spans="1:5" x14ac:dyDescent="0.25">
      <c r="A14" s="32">
        <v>45155</v>
      </c>
      <c r="B14" t="s">
        <v>264</v>
      </c>
      <c r="C14" s="62">
        <v>14868</v>
      </c>
      <c r="D14" t="s">
        <v>265</v>
      </c>
    </row>
    <row r="15" spans="1:5" x14ac:dyDescent="0.25">
      <c r="A15" s="32">
        <v>45123</v>
      </c>
      <c r="B15" t="s">
        <v>267</v>
      </c>
      <c r="C15" s="62">
        <v>14767</v>
      </c>
      <c r="D15" t="s">
        <v>261</v>
      </c>
    </row>
    <row r="16" spans="1:5" x14ac:dyDescent="0.25">
      <c r="A16" s="32">
        <v>45262</v>
      </c>
      <c r="B16" t="s">
        <v>267</v>
      </c>
      <c r="C16" s="62">
        <v>14760</v>
      </c>
      <c r="D16" t="s">
        <v>263</v>
      </c>
    </row>
    <row r="17" spans="1:4" x14ac:dyDescent="0.25">
      <c r="A17" s="32">
        <v>44928</v>
      </c>
      <c r="B17" t="s">
        <v>267</v>
      </c>
      <c r="C17" s="62">
        <v>14735</v>
      </c>
      <c r="D17" t="s">
        <v>263</v>
      </c>
    </row>
    <row r="18" spans="1:4" x14ac:dyDescent="0.25">
      <c r="A18" s="32">
        <v>44949</v>
      </c>
      <c r="B18" t="s">
        <v>260</v>
      </c>
      <c r="C18" s="62">
        <v>14728</v>
      </c>
      <c r="D18" t="s">
        <v>263</v>
      </c>
    </row>
    <row r="19" spans="1:4" x14ac:dyDescent="0.25">
      <c r="A19" s="32">
        <v>45049</v>
      </c>
      <c r="B19" t="s">
        <v>262</v>
      </c>
      <c r="C19" s="62">
        <v>14703</v>
      </c>
      <c r="D19" t="s">
        <v>263</v>
      </c>
    </row>
    <row r="20" spans="1:4" x14ac:dyDescent="0.25">
      <c r="A20" s="32">
        <v>44983</v>
      </c>
      <c r="B20" t="s">
        <v>260</v>
      </c>
      <c r="C20" s="62">
        <v>14645</v>
      </c>
      <c r="D20" t="s">
        <v>265</v>
      </c>
    </row>
    <row r="21" spans="1:4" x14ac:dyDescent="0.25">
      <c r="A21" s="32">
        <v>44970</v>
      </c>
      <c r="B21" t="s">
        <v>266</v>
      </c>
      <c r="C21" s="62">
        <v>14598</v>
      </c>
      <c r="D21" t="s">
        <v>265</v>
      </c>
    </row>
    <row r="22" spans="1:4" x14ac:dyDescent="0.25">
      <c r="A22" s="32">
        <v>44941</v>
      </c>
      <c r="B22" t="s">
        <v>264</v>
      </c>
      <c r="C22" s="62">
        <v>14493</v>
      </c>
      <c r="D22" t="s">
        <v>265</v>
      </c>
    </row>
    <row r="23" spans="1:4" x14ac:dyDescent="0.25">
      <c r="A23" s="32">
        <v>45169</v>
      </c>
      <c r="B23" t="s">
        <v>264</v>
      </c>
      <c r="C23" s="62">
        <v>14446</v>
      </c>
      <c r="D23" t="s">
        <v>265</v>
      </c>
    </row>
    <row r="24" spans="1:4" x14ac:dyDescent="0.25">
      <c r="A24" s="32">
        <v>45272</v>
      </c>
      <c r="B24" t="s">
        <v>260</v>
      </c>
      <c r="C24" s="62">
        <v>14405</v>
      </c>
      <c r="D24" t="s">
        <v>263</v>
      </c>
    </row>
    <row r="25" spans="1:4" x14ac:dyDescent="0.25">
      <c r="A25" s="32">
        <v>45353</v>
      </c>
      <c r="B25" t="s">
        <v>264</v>
      </c>
      <c r="C25" s="62">
        <v>14367</v>
      </c>
      <c r="D25" t="s">
        <v>265</v>
      </c>
    </row>
    <row r="26" spans="1:4" x14ac:dyDescent="0.25">
      <c r="A26" s="32">
        <v>45095</v>
      </c>
      <c r="B26" t="s">
        <v>267</v>
      </c>
      <c r="C26" s="62">
        <v>14294</v>
      </c>
      <c r="D26" t="s">
        <v>265</v>
      </c>
    </row>
    <row r="27" spans="1:4" x14ac:dyDescent="0.25">
      <c r="A27" s="32">
        <v>44963</v>
      </c>
      <c r="B27" t="s">
        <v>264</v>
      </c>
      <c r="C27" s="62">
        <v>14277</v>
      </c>
      <c r="D27" t="s">
        <v>263</v>
      </c>
    </row>
    <row r="28" spans="1:4" x14ac:dyDescent="0.25">
      <c r="A28" s="32">
        <v>44973</v>
      </c>
      <c r="B28" t="s">
        <v>262</v>
      </c>
      <c r="C28" s="62">
        <v>14218</v>
      </c>
      <c r="D28" t="s">
        <v>263</v>
      </c>
    </row>
    <row r="29" spans="1:4" x14ac:dyDescent="0.25">
      <c r="A29" s="32">
        <v>45198</v>
      </c>
      <c r="B29" t="s">
        <v>264</v>
      </c>
      <c r="C29" s="62">
        <v>14055</v>
      </c>
      <c r="D29" t="s">
        <v>265</v>
      </c>
    </row>
    <row r="30" spans="1:4" x14ac:dyDescent="0.25">
      <c r="A30" s="32">
        <v>44969</v>
      </c>
      <c r="B30" t="s">
        <v>266</v>
      </c>
      <c r="C30" s="62">
        <v>14047</v>
      </c>
      <c r="D30" t="s">
        <v>261</v>
      </c>
    </row>
    <row r="31" spans="1:4" x14ac:dyDescent="0.25">
      <c r="A31" s="32">
        <v>45316</v>
      </c>
      <c r="B31" t="s">
        <v>267</v>
      </c>
      <c r="C31" s="62">
        <v>13707</v>
      </c>
      <c r="D31" t="s">
        <v>265</v>
      </c>
    </row>
    <row r="32" spans="1:4" x14ac:dyDescent="0.25">
      <c r="A32" s="32">
        <v>45012</v>
      </c>
      <c r="B32" t="s">
        <v>264</v>
      </c>
      <c r="C32" s="62">
        <v>13682</v>
      </c>
      <c r="D32" t="s">
        <v>261</v>
      </c>
    </row>
    <row r="33" spans="1:4" x14ac:dyDescent="0.25">
      <c r="A33" s="32">
        <v>45063</v>
      </c>
      <c r="B33" t="s">
        <v>267</v>
      </c>
      <c r="C33" s="62">
        <v>13663</v>
      </c>
      <c r="D33" t="s">
        <v>261</v>
      </c>
    </row>
    <row r="34" spans="1:4" x14ac:dyDescent="0.25">
      <c r="A34" s="32">
        <v>45152</v>
      </c>
      <c r="B34" t="s">
        <v>262</v>
      </c>
      <c r="C34" s="62">
        <v>13627</v>
      </c>
      <c r="D34" t="s">
        <v>265</v>
      </c>
    </row>
    <row r="35" spans="1:4" x14ac:dyDescent="0.25">
      <c r="A35" s="32">
        <v>45338</v>
      </c>
      <c r="B35" t="s">
        <v>262</v>
      </c>
      <c r="C35" s="62">
        <v>13435</v>
      </c>
      <c r="D35" t="s">
        <v>265</v>
      </c>
    </row>
    <row r="36" spans="1:4" x14ac:dyDescent="0.25">
      <c r="A36" s="32">
        <v>45098</v>
      </c>
      <c r="B36" t="s">
        <v>260</v>
      </c>
      <c r="C36" s="62">
        <v>13418</v>
      </c>
      <c r="D36" t="s">
        <v>261</v>
      </c>
    </row>
    <row r="37" spans="1:4" x14ac:dyDescent="0.25">
      <c r="A37" s="32">
        <v>44973</v>
      </c>
      <c r="B37" t="s">
        <v>262</v>
      </c>
      <c r="C37" s="62">
        <v>13144</v>
      </c>
      <c r="D37" t="s">
        <v>265</v>
      </c>
    </row>
    <row r="38" spans="1:4" x14ac:dyDescent="0.25">
      <c r="A38" s="32">
        <v>45023</v>
      </c>
      <c r="B38" t="s">
        <v>264</v>
      </c>
      <c r="C38" s="62">
        <v>13122</v>
      </c>
      <c r="D38" t="s">
        <v>263</v>
      </c>
    </row>
    <row r="39" spans="1:4" x14ac:dyDescent="0.25">
      <c r="A39" s="32">
        <v>45213</v>
      </c>
      <c r="B39" t="s">
        <v>262</v>
      </c>
      <c r="C39" s="62">
        <v>13093</v>
      </c>
      <c r="D39" t="s">
        <v>265</v>
      </c>
    </row>
    <row r="40" spans="1:4" x14ac:dyDescent="0.25">
      <c r="A40" s="32">
        <v>45002</v>
      </c>
      <c r="B40" t="s">
        <v>264</v>
      </c>
      <c r="C40" s="62">
        <v>13064</v>
      </c>
      <c r="D40" t="s">
        <v>263</v>
      </c>
    </row>
    <row r="41" spans="1:4" x14ac:dyDescent="0.25">
      <c r="A41" s="32">
        <v>45059</v>
      </c>
      <c r="B41" t="s">
        <v>260</v>
      </c>
      <c r="C41" s="62">
        <v>13028</v>
      </c>
      <c r="D41" t="s">
        <v>261</v>
      </c>
    </row>
    <row r="42" spans="1:4" x14ac:dyDescent="0.25">
      <c r="A42" s="32">
        <v>45183</v>
      </c>
      <c r="B42" t="s">
        <v>260</v>
      </c>
      <c r="C42" s="62">
        <v>12897</v>
      </c>
      <c r="D42" t="s">
        <v>261</v>
      </c>
    </row>
    <row r="43" spans="1:4" x14ac:dyDescent="0.25">
      <c r="A43" s="32">
        <v>45092</v>
      </c>
      <c r="B43" t="s">
        <v>264</v>
      </c>
      <c r="C43" s="62">
        <v>12841</v>
      </c>
      <c r="D43" t="s">
        <v>261</v>
      </c>
    </row>
    <row r="44" spans="1:4" x14ac:dyDescent="0.25">
      <c r="A44" s="32">
        <v>45163</v>
      </c>
      <c r="B44" t="s">
        <v>266</v>
      </c>
      <c r="C44" s="62">
        <v>12834</v>
      </c>
      <c r="D44" t="s">
        <v>265</v>
      </c>
    </row>
    <row r="45" spans="1:4" x14ac:dyDescent="0.25">
      <c r="A45" s="32">
        <v>45130</v>
      </c>
      <c r="B45" t="s">
        <v>267</v>
      </c>
      <c r="C45" s="62">
        <v>12775</v>
      </c>
      <c r="D45" t="s">
        <v>261</v>
      </c>
    </row>
    <row r="46" spans="1:4" x14ac:dyDescent="0.25">
      <c r="A46" s="32">
        <v>45189</v>
      </c>
      <c r="B46" t="s">
        <v>266</v>
      </c>
      <c r="C46" s="62">
        <v>12590</v>
      </c>
      <c r="D46" t="s">
        <v>265</v>
      </c>
    </row>
    <row r="47" spans="1:4" x14ac:dyDescent="0.25">
      <c r="A47" s="32">
        <v>45026</v>
      </c>
      <c r="B47" t="s">
        <v>266</v>
      </c>
      <c r="C47" s="62">
        <v>12550</v>
      </c>
      <c r="D47" t="s">
        <v>263</v>
      </c>
    </row>
    <row r="48" spans="1:4" x14ac:dyDescent="0.25">
      <c r="A48" s="32">
        <v>45253</v>
      </c>
      <c r="B48" t="s">
        <v>260</v>
      </c>
      <c r="C48" s="62">
        <v>12528</v>
      </c>
      <c r="D48" t="s">
        <v>265</v>
      </c>
    </row>
    <row r="49" spans="1:4" x14ac:dyDescent="0.25">
      <c r="A49" s="32">
        <v>45044</v>
      </c>
      <c r="B49" t="s">
        <v>266</v>
      </c>
      <c r="C49" s="62">
        <v>12453</v>
      </c>
      <c r="D49" t="s">
        <v>263</v>
      </c>
    </row>
    <row r="50" spans="1:4" x14ac:dyDescent="0.25">
      <c r="A50" s="32">
        <v>45155</v>
      </c>
      <c r="B50" t="s">
        <v>260</v>
      </c>
      <c r="C50" s="62">
        <v>12440</v>
      </c>
      <c r="D50" t="s">
        <v>261</v>
      </c>
    </row>
    <row r="51" spans="1:4" x14ac:dyDescent="0.25">
      <c r="A51" s="32">
        <v>44978</v>
      </c>
      <c r="B51" t="s">
        <v>262</v>
      </c>
      <c r="C51" s="62">
        <v>12429</v>
      </c>
      <c r="D51" t="s">
        <v>263</v>
      </c>
    </row>
    <row r="52" spans="1:4" x14ac:dyDescent="0.25">
      <c r="A52" s="32">
        <v>45135</v>
      </c>
      <c r="B52" t="s">
        <v>264</v>
      </c>
      <c r="C52" s="62">
        <v>12412</v>
      </c>
      <c r="D52" t="s">
        <v>263</v>
      </c>
    </row>
    <row r="53" spans="1:4" x14ac:dyDescent="0.25">
      <c r="A53" s="32">
        <v>44943</v>
      </c>
      <c r="B53" t="s">
        <v>260</v>
      </c>
      <c r="C53" s="62">
        <v>12362</v>
      </c>
      <c r="D53" t="s">
        <v>265</v>
      </c>
    </row>
    <row r="54" spans="1:4" x14ac:dyDescent="0.25">
      <c r="A54" s="32">
        <v>45152</v>
      </c>
      <c r="B54" t="s">
        <v>266</v>
      </c>
      <c r="C54" s="62">
        <v>12314</v>
      </c>
      <c r="D54" t="s">
        <v>261</v>
      </c>
    </row>
    <row r="55" spans="1:4" x14ac:dyDescent="0.25">
      <c r="A55" s="32">
        <v>44996</v>
      </c>
      <c r="B55" t="s">
        <v>267</v>
      </c>
      <c r="C55" s="62">
        <v>12304</v>
      </c>
      <c r="D55" t="s">
        <v>261</v>
      </c>
    </row>
    <row r="56" spans="1:4" x14ac:dyDescent="0.25">
      <c r="A56" s="32">
        <v>44951</v>
      </c>
      <c r="B56" t="s">
        <v>262</v>
      </c>
      <c r="C56" s="62">
        <v>12195</v>
      </c>
      <c r="D56" t="s">
        <v>261</v>
      </c>
    </row>
    <row r="57" spans="1:4" x14ac:dyDescent="0.25">
      <c r="A57" s="32">
        <v>44969</v>
      </c>
      <c r="B57" t="s">
        <v>267</v>
      </c>
      <c r="C57" s="62">
        <v>12163</v>
      </c>
      <c r="D57" t="s">
        <v>263</v>
      </c>
    </row>
    <row r="58" spans="1:4" x14ac:dyDescent="0.25">
      <c r="A58" s="32">
        <v>45114</v>
      </c>
      <c r="B58" t="s">
        <v>266</v>
      </c>
      <c r="C58" s="62">
        <v>12108</v>
      </c>
      <c r="D58" t="s">
        <v>263</v>
      </c>
    </row>
    <row r="59" spans="1:4" x14ac:dyDescent="0.25">
      <c r="A59" s="32">
        <v>45220</v>
      </c>
      <c r="B59" t="s">
        <v>264</v>
      </c>
      <c r="C59" s="62">
        <v>12005</v>
      </c>
      <c r="D59" t="s">
        <v>263</v>
      </c>
    </row>
    <row r="60" spans="1:4" x14ac:dyDescent="0.25">
      <c r="A60" s="32">
        <v>44968</v>
      </c>
      <c r="B60" t="s">
        <v>262</v>
      </c>
      <c r="C60" s="62">
        <v>11925</v>
      </c>
      <c r="D60" t="s">
        <v>261</v>
      </c>
    </row>
    <row r="61" spans="1:4" x14ac:dyDescent="0.25">
      <c r="A61" s="32">
        <v>45156</v>
      </c>
      <c r="B61" t="s">
        <v>266</v>
      </c>
      <c r="C61" s="62">
        <v>11849</v>
      </c>
      <c r="D61" t="s">
        <v>263</v>
      </c>
    </row>
    <row r="62" spans="1:4" x14ac:dyDescent="0.25">
      <c r="A62" s="32">
        <v>45309</v>
      </c>
      <c r="B62" t="s">
        <v>264</v>
      </c>
      <c r="C62" s="62">
        <v>11840</v>
      </c>
      <c r="D62" t="s">
        <v>263</v>
      </c>
    </row>
    <row r="63" spans="1:4" x14ac:dyDescent="0.25">
      <c r="A63" s="32">
        <v>45206</v>
      </c>
      <c r="B63" t="s">
        <v>267</v>
      </c>
      <c r="C63" s="62">
        <v>11812</v>
      </c>
      <c r="D63" t="s">
        <v>261</v>
      </c>
    </row>
    <row r="64" spans="1:4" x14ac:dyDescent="0.25">
      <c r="A64" s="32">
        <v>45146</v>
      </c>
      <c r="B64" t="s">
        <v>266</v>
      </c>
      <c r="C64" s="62">
        <v>11737</v>
      </c>
      <c r="D64" t="s">
        <v>261</v>
      </c>
    </row>
    <row r="65" spans="1:4" x14ac:dyDescent="0.25">
      <c r="A65" s="32">
        <v>45050</v>
      </c>
      <c r="B65" t="s">
        <v>266</v>
      </c>
      <c r="C65" s="62">
        <v>11736</v>
      </c>
      <c r="D65" t="s">
        <v>263</v>
      </c>
    </row>
    <row r="66" spans="1:4" x14ac:dyDescent="0.25">
      <c r="A66" s="32">
        <v>45282</v>
      </c>
      <c r="B66" t="s">
        <v>266</v>
      </c>
      <c r="C66" s="62">
        <v>11718</v>
      </c>
      <c r="D66" t="s">
        <v>261</v>
      </c>
    </row>
    <row r="67" spans="1:4" x14ac:dyDescent="0.25">
      <c r="A67" s="32">
        <v>44993</v>
      </c>
      <c r="B67" t="s">
        <v>260</v>
      </c>
      <c r="C67" s="62">
        <v>11669</v>
      </c>
      <c r="D67" t="s">
        <v>265</v>
      </c>
    </row>
    <row r="68" spans="1:4" x14ac:dyDescent="0.25">
      <c r="A68" s="32">
        <v>45001</v>
      </c>
      <c r="B68" t="s">
        <v>264</v>
      </c>
      <c r="C68" s="62">
        <v>11488</v>
      </c>
      <c r="D68" t="s">
        <v>265</v>
      </c>
    </row>
    <row r="69" spans="1:4" x14ac:dyDescent="0.25">
      <c r="A69" s="32">
        <v>44959</v>
      </c>
      <c r="B69" t="s">
        <v>267</v>
      </c>
      <c r="C69" s="62">
        <v>11305</v>
      </c>
      <c r="D69" t="s">
        <v>263</v>
      </c>
    </row>
    <row r="70" spans="1:4" x14ac:dyDescent="0.25">
      <c r="A70" s="32">
        <v>45008</v>
      </c>
      <c r="B70" t="s">
        <v>266</v>
      </c>
      <c r="C70" s="62">
        <v>11301</v>
      </c>
      <c r="D70" t="s">
        <v>263</v>
      </c>
    </row>
    <row r="71" spans="1:4" x14ac:dyDescent="0.25">
      <c r="A71" s="32">
        <v>45099</v>
      </c>
      <c r="B71" t="s">
        <v>267</v>
      </c>
      <c r="C71" s="62">
        <v>11250</v>
      </c>
      <c r="D71" t="s">
        <v>263</v>
      </c>
    </row>
    <row r="72" spans="1:4" x14ac:dyDescent="0.25">
      <c r="A72" s="32">
        <v>45153</v>
      </c>
      <c r="B72" t="s">
        <v>266</v>
      </c>
      <c r="C72" s="62">
        <v>11245</v>
      </c>
      <c r="D72" t="s">
        <v>261</v>
      </c>
    </row>
    <row r="73" spans="1:4" x14ac:dyDescent="0.25">
      <c r="A73" s="32">
        <v>44955</v>
      </c>
      <c r="B73" t="s">
        <v>262</v>
      </c>
      <c r="C73" s="62">
        <v>11236</v>
      </c>
      <c r="D73" t="s">
        <v>265</v>
      </c>
    </row>
    <row r="74" spans="1:4" x14ac:dyDescent="0.25">
      <c r="A74" s="32">
        <v>45039</v>
      </c>
      <c r="B74" t="s">
        <v>262</v>
      </c>
      <c r="C74" s="62">
        <v>11076</v>
      </c>
      <c r="D74" t="s">
        <v>261</v>
      </c>
    </row>
    <row r="75" spans="1:4" x14ac:dyDescent="0.25">
      <c r="A75" s="32">
        <v>45210</v>
      </c>
      <c r="B75" t="s">
        <v>262</v>
      </c>
      <c r="C75" s="62">
        <v>11006</v>
      </c>
      <c r="D75" t="s">
        <v>261</v>
      </c>
    </row>
    <row r="76" spans="1:4" x14ac:dyDescent="0.25">
      <c r="A76" s="32">
        <v>45343</v>
      </c>
      <c r="B76" t="s">
        <v>260</v>
      </c>
      <c r="C76" s="62">
        <v>11002</v>
      </c>
      <c r="D76" t="s">
        <v>263</v>
      </c>
    </row>
    <row r="77" spans="1:4" x14ac:dyDescent="0.25">
      <c r="A77" s="32">
        <v>45221</v>
      </c>
      <c r="B77" t="s">
        <v>266</v>
      </c>
      <c r="C77" s="62">
        <v>10926</v>
      </c>
      <c r="D77" t="s">
        <v>261</v>
      </c>
    </row>
    <row r="78" spans="1:4" x14ac:dyDescent="0.25">
      <c r="A78" s="32">
        <v>45322</v>
      </c>
      <c r="B78" t="s">
        <v>267</v>
      </c>
      <c r="C78" s="62">
        <v>10912</v>
      </c>
      <c r="D78" t="s">
        <v>263</v>
      </c>
    </row>
    <row r="79" spans="1:4" x14ac:dyDescent="0.25">
      <c r="A79" s="32">
        <v>45192</v>
      </c>
      <c r="B79" t="s">
        <v>260</v>
      </c>
      <c r="C79" s="62">
        <v>10903</v>
      </c>
      <c r="D79" t="s">
        <v>261</v>
      </c>
    </row>
    <row r="80" spans="1:4" x14ac:dyDescent="0.25">
      <c r="A80" s="32">
        <v>44971</v>
      </c>
      <c r="B80" t="s">
        <v>260</v>
      </c>
      <c r="C80" s="62">
        <v>10888</v>
      </c>
      <c r="D80" t="s">
        <v>265</v>
      </c>
    </row>
    <row r="81" spans="1:4" x14ac:dyDescent="0.25">
      <c r="A81" s="32">
        <v>45308</v>
      </c>
      <c r="B81" t="s">
        <v>260</v>
      </c>
      <c r="C81" s="62">
        <v>10853</v>
      </c>
      <c r="D81" t="s">
        <v>261</v>
      </c>
    </row>
    <row r="82" spans="1:4" x14ac:dyDescent="0.25">
      <c r="A82" s="32">
        <v>45098</v>
      </c>
      <c r="B82" t="s">
        <v>266</v>
      </c>
      <c r="C82" s="62">
        <v>10787</v>
      </c>
      <c r="D82" t="s">
        <v>261</v>
      </c>
    </row>
    <row r="83" spans="1:4" x14ac:dyDescent="0.25">
      <c r="A83" s="32">
        <v>44964</v>
      </c>
      <c r="B83" t="s">
        <v>260</v>
      </c>
      <c r="C83" s="62">
        <v>10765</v>
      </c>
      <c r="D83" t="s">
        <v>265</v>
      </c>
    </row>
    <row r="84" spans="1:4" x14ac:dyDescent="0.25">
      <c r="A84" s="32">
        <v>45200</v>
      </c>
      <c r="B84" t="s">
        <v>262</v>
      </c>
      <c r="C84" s="62">
        <v>10714</v>
      </c>
      <c r="D84" t="s">
        <v>261</v>
      </c>
    </row>
    <row r="85" spans="1:4" x14ac:dyDescent="0.25">
      <c r="A85" s="32">
        <v>44959</v>
      </c>
      <c r="B85" t="s">
        <v>267</v>
      </c>
      <c r="C85" s="62">
        <v>10563</v>
      </c>
      <c r="D85" t="s">
        <v>265</v>
      </c>
    </row>
    <row r="86" spans="1:4" x14ac:dyDescent="0.25">
      <c r="A86" s="32">
        <v>44997</v>
      </c>
      <c r="B86" t="s">
        <v>264</v>
      </c>
      <c r="C86" s="62">
        <v>10554</v>
      </c>
      <c r="D86" t="s">
        <v>263</v>
      </c>
    </row>
    <row r="87" spans="1:4" x14ac:dyDescent="0.25">
      <c r="A87" s="32">
        <v>44984</v>
      </c>
      <c r="B87" t="s">
        <v>267</v>
      </c>
      <c r="C87" s="62">
        <v>10453</v>
      </c>
      <c r="D87" t="s">
        <v>261</v>
      </c>
    </row>
    <row r="88" spans="1:4" x14ac:dyDescent="0.25">
      <c r="A88" s="32">
        <v>44962</v>
      </c>
      <c r="B88" t="s">
        <v>266</v>
      </c>
      <c r="C88" s="62">
        <v>10442</v>
      </c>
      <c r="D88" t="s">
        <v>263</v>
      </c>
    </row>
    <row r="89" spans="1:4" x14ac:dyDescent="0.25">
      <c r="A89" s="32">
        <v>44949</v>
      </c>
      <c r="B89" t="s">
        <v>267</v>
      </c>
      <c r="C89" s="62">
        <v>10353</v>
      </c>
      <c r="D89" t="s">
        <v>261</v>
      </c>
    </row>
    <row r="90" spans="1:4" x14ac:dyDescent="0.25">
      <c r="A90" s="32">
        <v>45300</v>
      </c>
      <c r="B90" t="s">
        <v>260</v>
      </c>
      <c r="C90" s="62">
        <v>10339</v>
      </c>
      <c r="D90" t="s">
        <v>261</v>
      </c>
    </row>
    <row r="91" spans="1:4" x14ac:dyDescent="0.25">
      <c r="A91" s="32">
        <v>45192</v>
      </c>
      <c r="B91" t="s">
        <v>260</v>
      </c>
      <c r="C91" s="62">
        <v>10004</v>
      </c>
      <c r="D91" t="s">
        <v>261</v>
      </c>
    </row>
    <row r="92" spans="1:4" x14ac:dyDescent="0.25">
      <c r="A92" s="32">
        <v>45029</v>
      </c>
      <c r="B92" t="s">
        <v>264</v>
      </c>
      <c r="C92" s="62">
        <v>10003</v>
      </c>
      <c r="D92" t="s">
        <v>265</v>
      </c>
    </row>
    <row r="93" spans="1:4" x14ac:dyDescent="0.25">
      <c r="A93" s="32">
        <v>45219</v>
      </c>
      <c r="B93" t="s">
        <v>267</v>
      </c>
      <c r="C93" s="62">
        <v>9987</v>
      </c>
      <c r="D93" t="s">
        <v>261</v>
      </c>
    </row>
    <row r="94" spans="1:4" x14ac:dyDescent="0.25">
      <c r="A94" s="32">
        <v>45129</v>
      </c>
      <c r="B94" t="s">
        <v>260</v>
      </c>
      <c r="C94" s="62">
        <v>9910</v>
      </c>
      <c r="D94" t="s">
        <v>265</v>
      </c>
    </row>
    <row r="95" spans="1:4" x14ac:dyDescent="0.25">
      <c r="A95" s="32">
        <v>45054</v>
      </c>
      <c r="B95" t="s">
        <v>264</v>
      </c>
      <c r="C95" s="62">
        <v>9853</v>
      </c>
      <c r="D95" t="s">
        <v>265</v>
      </c>
    </row>
    <row r="96" spans="1:4" x14ac:dyDescent="0.25">
      <c r="A96" s="32">
        <v>45343</v>
      </c>
      <c r="B96" t="s">
        <v>262</v>
      </c>
      <c r="C96" s="62">
        <v>9847</v>
      </c>
      <c r="D96" t="s">
        <v>263</v>
      </c>
    </row>
    <row r="97" spans="1:4" x14ac:dyDescent="0.25">
      <c r="A97" s="32">
        <v>45063</v>
      </c>
      <c r="B97" t="s">
        <v>260</v>
      </c>
      <c r="C97" s="62">
        <v>9790</v>
      </c>
      <c r="D97" t="s">
        <v>265</v>
      </c>
    </row>
    <row r="98" spans="1:4" x14ac:dyDescent="0.25">
      <c r="A98" s="32">
        <v>45039</v>
      </c>
      <c r="B98" t="s">
        <v>260</v>
      </c>
      <c r="C98" s="62">
        <v>9776</v>
      </c>
      <c r="D98" t="s">
        <v>263</v>
      </c>
    </row>
    <row r="99" spans="1:4" x14ac:dyDescent="0.25">
      <c r="A99" s="32">
        <v>44968</v>
      </c>
      <c r="B99" t="s">
        <v>260</v>
      </c>
      <c r="C99" s="62">
        <v>9749</v>
      </c>
      <c r="D99" t="s">
        <v>265</v>
      </c>
    </row>
    <row r="100" spans="1:4" x14ac:dyDescent="0.25">
      <c r="A100" s="32">
        <v>45308</v>
      </c>
      <c r="B100" t="s">
        <v>264</v>
      </c>
      <c r="C100" s="62">
        <v>9583</v>
      </c>
      <c r="D100" t="s">
        <v>261</v>
      </c>
    </row>
    <row r="101" spans="1:4" x14ac:dyDescent="0.25">
      <c r="A101" s="32">
        <v>45288</v>
      </c>
      <c r="B101" t="s">
        <v>262</v>
      </c>
      <c r="C101" s="62">
        <v>9581</v>
      </c>
      <c r="D101" t="s">
        <v>265</v>
      </c>
    </row>
    <row r="102" spans="1:4" x14ac:dyDescent="0.25">
      <c r="A102" s="32">
        <v>45137</v>
      </c>
      <c r="B102" t="s">
        <v>260</v>
      </c>
      <c r="C102" s="62">
        <v>9564</v>
      </c>
      <c r="D102" t="s">
        <v>265</v>
      </c>
    </row>
    <row r="103" spans="1:4" x14ac:dyDescent="0.25">
      <c r="A103" s="32">
        <v>45099</v>
      </c>
      <c r="B103" t="s">
        <v>262</v>
      </c>
      <c r="C103" s="62">
        <v>9469</v>
      </c>
      <c r="D103" t="s">
        <v>265</v>
      </c>
    </row>
    <row r="104" spans="1:4" x14ac:dyDescent="0.25">
      <c r="A104" s="32">
        <v>45209</v>
      </c>
      <c r="B104" t="s">
        <v>264</v>
      </c>
      <c r="C104" s="62">
        <v>9368</v>
      </c>
      <c r="D104" t="s">
        <v>265</v>
      </c>
    </row>
    <row r="105" spans="1:4" x14ac:dyDescent="0.25">
      <c r="A105" s="32">
        <v>45200</v>
      </c>
      <c r="B105" t="s">
        <v>260</v>
      </c>
      <c r="C105" s="62">
        <v>9227</v>
      </c>
      <c r="D105" t="s">
        <v>261</v>
      </c>
    </row>
    <row r="106" spans="1:4" x14ac:dyDescent="0.25">
      <c r="A106" s="32">
        <v>45271</v>
      </c>
      <c r="B106" t="s">
        <v>262</v>
      </c>
      <c r="C106" s="62">
        <v>9118</v>
      </c>
      <c r="D106" t="s">
        <v>261</v>
      </c>
    </row>
    <row r="107" spans="1:4" x14ac:dyDescent="0.25">
      <c r="A107" s="32">
        <v>44943</v>
      </c>
      <c r="B107" t="s">
        <v>262</v>
      </c>
      <c r="C107" s="62">
        <v>9099</v>
      </c>
      <c r="D107" t="s">
        <v>261</v>
      </c>
    </row>
    <row r="108" spans="1:4" x14ac:dyDescent="0.25">
      <c r="A108" s="32">
        <v>45268</v>
      </c>
      <c r="B108" t="s">
        <v>260</v>
      </c>
      <c r="C108" s="62">
        <v>9096</v>
      </c>
      <c r="D108" t="s">
        <v>263</v>
      </c>
    </row>
    <row r="109" spans="1:4" x14ac:dyDescent="0.25">
      <c r="A109" s="32">
        <v>45237</v>
      </c>
      <c r="B109" t="s">
        <v>264</v>
      </c>
      <c r="C109" s="62">
        <v>9054</v>
      </c>
      <c r="D109" t="s">
        <v>263</v>
      </c>
    </row>
    <row r="110" spans="1:4" x14ac:dyDescent="0.25">
      <c r="A110" s="32">
        <v>45335</v>
      </c>
      <c r="B110" t="s">
        <v>264</v>
      </c>
      <c r="C110" s="62">
        <v>8914</v>
      </c>
      <c r="D110" t="s">
        <v>263</v>
      </c>
    </row>
    <row r="111" spans="1:4" x14ac:dyDescent="0.25">
      <c r="A111" s="32">
        <v>44962</v>
      </c>
      <c r="B111" t="s">
        <v>260</v>
      </c>
      <c r="C111" s="62">
        <v>8869</v>
      </c>
      <c r="D111" t="s">
        <v>265</v>
      </c>
    </row>
    <row r="112" spans="1:4" x14ac:dyDescent="0.25">
      <c r="A112" s="32">
        <v>45174</v>
      </c>
      <c r="B112" t="s">
        <v>267</v>
      </c>
      <c r="C112" s="62">
        <v>8863</v>
      </c>
      <c r="D112" t="s">
        <v>261</v>
      </c>
    </row>
    <row r="113" spans="1:4" x14ac:dyDescent="0.25">
      <c r="A113" s="32">
        <v>45171</v>
      </c>
      <c r="B113" t="s">
        <v>264</v>
      </c>
      <c r="C113" s="62">
        <v>8845</v>
      </c>
      <c r="D113" t="s">
        <v>265</v>
      </c>
    </row>
    <row r="114" spans="1:4" x14ac:dyDescent="0.25">
      <c r="A114" s="32">
        <v>45239</v>
      </c>
      <c r="B114" t="s">
        <v>266</v>
      </c>
      <c r="C114" s="62">
        <v>8820</v>
      </c>
      <c r="D114" t="s">
        <v>263</v>
      </c>
    </row>
    <row r="115" spans="1:4" x14ac:dyDescent="0.25">
      <c r="A115" s="32">
        <v>45172</v>
      </c>
      <c r="B115" t="s">
        <v>267</v>
      </c>
      <c r="C115" s="62">
        <v>8774</v>
      </c>
      <c r="D115" t="s">
        <v>263</v>
      </c>
    </row>
    <row r="116" spans="1:4" x14ac:dyDescent="0.25">
      <c r="A116" s="32">
        <v>45306</v>
      </c>
      <c r="B116" t="s">
        <v>262</v>
      </c>
      <c r="C116" s="62">
        <v>8695</v>
      </c>
      <c r="D116" t="s">
        <v>261</v>
      </c>
    </row>
    <row r="117" spans="1:4" x14ac:dyDescent="0.25">
      <c r="A117" s="32">
        <v>45081</v>
      </c>
      <c r="B117" t="s">
        <v>267</v>
      </c>
      <c r="C117" s="62">
        <v>8685</v>
      </c>
      <c r="D117" t="s">
        <v>263</v>
      </c>
    </row>
    <row r="118" spans="1:4" x14ac:dyDescent="0.25">
      <c r="A118" s="32">
        <v>45196</v>
      </c>
      <c r="B118" t="s">
        <v>264</v>
      </c>
      <c r="C118" s="62">
        <v>8683</v>
      </c>
      <c r="D118" t="s">
        <v>261</v>
      </c>
    </row>
    <row r="119" spans="1:4" x14ac:dyDescent="0.25">
      <c r="A119" s="32">
        <v>45276</v>
      </c>
      <c r="B119" t="s">
        <v>264</v>
      </c>
      <c r="C119" s="62">
        <v>8636</v>
      </c>
      <c r="D119" t="s">
        <v>261</v>
      </c>
    </row>
    <row r="120" spans="1:4" x14ac:dyDescent="0.25">
      <c r="A120" s="32">
        <v>45256</v>
      </c>
      <c r="B120" t="s">
        <v>264</v>
      </c>
      <c r="C120" s="62">
        <v>8575</v>
      </c>
      <c r="D120" t="s">
        <v>261</v>
      </c>
    </row>
    <row r="121" spans="1:4" x14ac:dyDescent="0.25">
      <c r="A121" s="32">
        <v>45199</v>
      </c>
      <c r="B121" t="s">
        <v>266</v>
      </c>
      <c r="C121" s="62">
        <v>8471</v>
      </c>
      <c r="D121" t="s">
        <v>261</v>
      </c>
    </row>
    <row r="122" spans="1:4" x14ac:dyDescent="0.25">
      <c r="A122" s="32">
        <v>45031</v>
      </c>
      <c r="B122" t="s">
        <v>264</v>
      </c>
      <c r="C122" s="62">
        <v>8366</v>
      </c>
      <c r="D122" t="s">
        <v>265</v>
      </c>
    </row>
    <row r="123" spans="1:4" x14ac:dyDescent="0.25">
      <c r="A123" s="32">
        <v>45196</v>
      </c>
      <c r="B123" t="s">
        <v>267</v>
      </c>
      <c r="C123" s="62">
        <v>8366</v>
      </c>
      <c r="D123" t="s">
        <v>265</v>
      </c>
    </row>
    <row r="124" spans="1:4" x14ac:dyDescent="0.25">
      <c r="A124" s="32">
        <v>45359</v>
      </c>
      <c r="B124" t="s">
        <v>262</v>
      </c>
      <c r="C124" s="62">
        <v>8330</v>
      </c>
      <c r="D124" t="s">
        <v>263</v>
      </c>
    </row>
    <row r="125" spans="1:4" x14ac:dyDescent="0.25">
      <c r="A125" s="32">
        <v>45001</v>
      </c>
      <c r="B125" t="s">
        <v>260</v>
      </c>
      <c r="C125" s="62">
        <v>8277</v>
      </c>
      <c r="D125" t="s">
        <v>263</v>
      </c>
    </row>
    <row r="126" spans="1:4" x14ac:dyDescent="0.25">
      <c r="A126" s="32">
        <v>45307</v>
      </c>
      <c r="B126" t="s">
        <v>266</v>
      </c>
      <c r="C126" s="62">
        <v>8255</v>
      </c>
      <c r="D126" t="s">
        <v>261</v>
      </c>
    </row>
    <row r="127" spans="1:4" x14ac:dyDescent="0.25">
      <c r="A127" s="32">
        <v>45222</v>
      </c>
      <c r="B127" t="s">
        <v>264</v>
      </c>
      <c r="C127" s="62">
        <v>8133</v>
      </c>
      <c r="D127" t="s">
        <v>265</v>
      </c>
    </row>
    <row r="128" spans="1:4" x14ac:dyDescent="0.25">
      <c r="A128" s="32">
        <v>45118</v>
      </c>
      <c r="B128" t="s">
        <v>267</v>
      </c>
      <c r="C128" s="62">
        <v>8025</v>
      </c>
      <c r="D128" t="s">
        <v>263</v>
      </c>
    </row>
    <row r="129" spans="1:4" x14ac:dyDescent="0.25">
      <c r="A129" s="32">
        <v>44953</v>
      </c>
      <c r="B129" t="s">
        <v>266</v>
      </c>
      <c r="C129" s="62">
        <v>8001</v>
      </c>
      <c r="D129" t="s">
        <v>265</v>
      </c>
    </row>
    <row r="130" spans="1:4" x14ac:dyDescent="0.25">
      <c r="A130" s="32">
        <v>45081</v>
      </c>
      <c r="B130" t="s">
        <v>262</v>
      </c>
      <c r="C130" s="62">
        <v>7963</v>
      </c>
      <c r="D130" t="s">
        <v>263</v>
      </c>
    </row>
    <row r="131" spans="1:4" x14ac:dyDescent="0.25">
      <c r="A131" s="32">
        <v>44981</v>
      </c>
      <c r="B131" t="s">
        <v>260</v>
      </c>
      <c r="C131" s="62">
        <v>7883</v>
      </c>
      <c r="D131" t="s">
        <v>265</v>
      </c>
    </row>
    <row r="132" spans="1:4" x14ac:dyDescent="0.25">
      <c r="A132" s="32">
        <v>45280</v>
      </c>
      <c r="B132" t="s">
        <v>262</v>
      </c>
      <c r="C132" s="62">
        <v>7831</v>
      </c>
      <c r="D132" t="s">
        <v>261</v>
      </c>
    </row>
    <row r="133" spans="1:4" x14ac:dyDescent="0.25">
      <c r="A133" s="32">
        <v>44975</v>
      </c>
      <c r="B133" t="s">
        <v>264</v>
      </c>
      <c r="C133" s="62">
        <v>7735</v>
      </c>
      <c r="D133" t="s">
        <v>261</v>
      </c>
    </row>
    <row r="134" spans="1:4" x14ac:dyDescent="0.25">
      <c r="A134" s="32">
        <v>45361</v>
      </c>
      <c r="B134" t="s">
        <v>260</v>
      </c>
      <c r="C134" s="62">
        <v>7719</v>
      </c>
      <c r="D134" t="s">
        <v>263</v>
      </c>
    </row>
    <row r="135" spans="1:4" x14ac:dyDescent="0.25">
      <c r="A135" s="32">
        <v>45337</v>
      </c>
      <c r="B135" t="s">
        <v>264</v>
      </c>
      <c r="C135" s="62">
        <v>7716</v>
      </c>
      <c r="D135" t="s">
        <v>263</v>
      </c>
    </row>
    <row r="136" spans="1:4" x14ac:dyDescent="0.25">
      <c r="A136" s="32">
        <v>45347</v>
      </c>
      <c r="B136" t="s">
        <v>266</v>
      </c>
      <c r="C136" s="62">
        <v>7707</v>
      </c>
      <c r="D136" t="s">
        <v>265</v>
      </c>
    </row>
    <row r="137" spans="1:4" x14ac:dyDescent="0.25">
      <c r="A137" s="32">
        <v>45065</v>
      </c>
      <c r="B137" t="s">
        <v>264</v>
      </c>
      <c r="C137" s="62">
        <v>7626</v>
      </c>
      <c r="D137" t="s">
        <v>261</v>
      </c>
    </row>
    <row r="138" spans="1:4" x14ac:dyDescent="0.25">
      <c r="A138" s="32">
        <v>44942</v>
      </c>
      <c r="B138" t="s">
        <v>264</v>
      </c>
      <c r="C138" s="62">
        <v>7562</v>
      </c>
      <c r="D138" t="s">
        <v>263</v>
      </c>
    </row>
    <row r="139" spans="1:4" x14ac:dyDescent="0.25">
      <c r="A139" s="32">
        <v>45014</v>
      </c>
      <c r="B139" t="s">
        <v>260</v>
      </c>
      <c r="C139" s="62">
        <v>7511</v>
      </c>
      <c r="D139" t="s">
        <v>263</v>
      </c>
    </row>
    <row r="140" spans="1:4" x14ac:dyDescent="0.25">
      <c r="A140" s="32">
        <v>45342</v>
      </c>
      <c r="B140" t="s">
        <v>260</v>
      </c>
      <c r="C140" s="62">
        <v>7381</v>
      </c>
      <c r="D140" t="s">
        <v>263</v>
      </c>
    </row>
    <row r="141" spans="1:4" x14ac:dyDescent="0.25">
      <c r="A141" s="32">
        <v>45201</v>
      </c>
      <c r="B141" t="s">
        <v>264</v>
      </c>
      <c r="C141" s="62">
        <v>7293</v>
      </c>
      <c r="D141" t="s">
        <v>261</v>
      </c>
    </row>
    <row r="142" spans="1:4" x14ac:dyDescent="0.25">
      <c r="A142" s="32">
        <v>45261</v>
      </c>
      <c r="B142" t="s">
        <v>262</v>
      </c>
      <c r="C142" s="62">
        <v>7238</v>
      </c>
      <c r="D142" t="s">
        <v>261</v>
      </c>
    </row>
    <row r="143" spans="1:4" x14ac:dyDescent="0.25">
      <c r="A143" s="32">
        <v>45175</v>
      </c>
      <c r="B143" t="s">
        <v>264</v>
      </c>
      <c r="C143" s="62">
        <v>7149</v>
      </c>
      <c r="D143" t="s">
        <v>261</v>
      </c>
    </row>
    <row r="144" spans="1:4" x14ac:dyDescent="0.25">
      <c r="A144" s="32">
        <v>45044</v>
      </c>
      <c r="B144" t="s">
        <v>267</v>
      </c>
      <c r="C144" s="62">
        <v>7099</v>
      </c>
      <c r="D144" t="s">
        <v>263</v>
      </c>
    </row>
    <row r="145" spans="1:4" x14ac:dyDescent="0.25">
      <c r="A145" s="32">
        <v>44992</v>
      </c>
      <c r="B145" t="s">
        <v>264</v>
      </c>
      <c r="C145" s="62">
        <v>7086</v>
      </c>
      <c r="D145" t="s">
        <v>265</v>
      </c>
    </row>
    <row r="146" spans="1:4" x14ac:dyDescent="0.25">
      <c r="A146" s="32">
        <v>45095</v>
      </c>
      <c r="B146" t="s">
        <v>260</v>
      </c>
      <c r="C146" s="62">
        <v>6973</v>
      </c>
      <c r="D146" t="s">
        <v>265</v>
      </c>
    </row>
    <row r="147" spans="1:4" x14ac:dyDescent="0.25">
      <c r="A147" s="32">
        <v>45341</v>
      </c>
      <c r="B147" t="s">
        <v>264</v>
      </c>
      <c r="C147" s="62">
        <v>6889</v>
      </c>
      <c r="D147" t="s">
        <v>265</v>
      </c>
    </row>
    <row r="148" spans="1:4" x14ac:dyDescent="0.25">
      <c r="A148" s="32">
        <v>45357</v>
      </c>
      <c r="B148" t="s">
        <v>267</v>
      </c>
      <c r="C148" s="62">
        <v>6860</v>
      </c>
      <c r="D148" t="s">
        <v>265</v>
      </c>
    </row>
    <row r="149" spans="1:4" x14ac:dyDescent="0.25">
      <c r="A149" s="32">
        <v>45081</v>
      </c>
      <c r="B149" t="s">
        <v>264</v>
      </c>
      <c r="C149" s="62">
        <v>6648</v>
      </c>
      <c r="D149" t="s">
        <v>263</v>
      </c>
    </row>
    <row r="150" spans="1:4" x14ac:dyDescent="0.25">
      <c r="A150" s="32">
        <v>45007</v>
      </c>
      <c r="B150" t="s">
        <v>260</v>
      </c>
      <c r="C150" s="62">
        <v>6620</v>
      </c>
      <c r="D150" t="s">
        <v>261</v>
      </c>
    </row>
    <row r="151" spans="1:4" x14ac:dyDescent="0.25">
      <c r="A151" s="32">
        <v>44937</v>
      </c>
      <c r="B151" t="s">
        <v>267</v>
      </c>
      <c r="C151" s="62">
        <v>6544</v>
      </c>
      <c r="D151" t="s">
        <v>263</v>
      </c>
    </row>
    <row r="152" spans="1:4" x14ac:dyDescent="0.25">
      <c r="A152" s="32">
        <v>45274</v>
      </c>
      <c r="B152" t="s">
        <v>266</v>
      </c>
      <c r="C152" s="62">
        <v>6518</v>
      </c>
      <c r="D152" t="s">
        <v>265</v>
      </c>
    </row>
    <row r="153" spans="1:4" x14ac:dyDescent="0.25">
      <c r="A153" s="32">
        <v>45114</v>
      </c>
      <c r="B153" t="s">
        <v>264</v>
      </c>
      <c r="C153" s="62">
        <v>6412</v>
      </c>
      <c r="D153" t="s">
        <v>261</v>
      </c>
    </row>
    <row r="154" spans="1:4" x14ac:dyDescent="0.25">
      <c r="A154" s="32">
        <v>44941</v>
      </c>
      <c r="B154" t="s">
        <v>260</v>
      </c>
      <c r="C154" s="62">
        <v>6397</v>
      </c>
      <c r="D154" t="s">
        <v>265</v>
      </c>
    </row>
    <row r="155" spans="1:4" x14ac:dyDescent="0.25">
      <c r="A155" s="32">
        <v>45026</v>
      </c>
      <c r="B155" t="s">
        <v>267</v>
      </c>
      <c r="C155" s="62">
        <v>6254</v>
      </c>
      <c r="D155" t="s">
        <v>265</v>
      </c>
    </row>
    <row r="156" spans="1:4" x14ac:dyDescent="0.25">
      <c r="A156" s="32">
        <v>45014</v>
      </c>
      <c r="B156" t="s">
        <v>266</v>
      </c>
      <c r="C156" s="62">
        <v>6250</v>
      </c>
      <c r="D156" t="s">
        <v>265</v>
      </c>
    </row>
    <row r="157" spans="1:4" x14ac:dyDescent="0.25">
      <c r="A157" s="32">
        <v>45255</v>
      </c>
      <c r="B157" t="s">
        <v>266</v>
      </c>
      <c r="C157" s="62">
        <v>6239</v>
      </c>
      <c r="D157" t="s">
        <v>265</v>
      </c>
    </row>
    <row r="158" spans="1:4" x14ac:dyDescent="0.25">
      <c r="A158" s="32">
        <v>45191</v>
      </c>
      <c r="B158" t="s">
        <v>264</v>
      </c>
      <c r="C158" s="62">
        <v>6188</v>
      </c>
      <c r="D158" t="s">
        <v>265</v>
      </c>
    </row>
    <row r="159" spans="1:4" x14ac:dyDescent="0.25">
      <c r="A159" s="32">
        <v>45105</v>
      </c>
      <c r="B159" t="s">
        <v>264</v>
      </c>
      <c r="C159" s="62">
        <v>6020</v>
      </c>
      <c r="D159" t="s">
        <v>261</v>
      </c>
    </row>
    <row r="160" spans="1:4" x14ac:dyDescent="0.25">
      <c r="A160" s="32">
        <v>45249</v>
      </c>
      <c r="B160" t="s">
        <v>267</v>
      </c>
      <c r="C160" s="62">
        <v>6009</v>
      </c>
      <c r="D160" t="s">
        <v>263</v>
      </c>
    </row>
    <row r="161" spans="1:4" x14ac:dyDescent="0.25">
      <c r="A161" s="32">
        <v>45338</v>
      </c>
      <c r="B161" t="s">
        <v>262</v>
      </c>
      <c r="C161" s="62">
        <v>5961</v>
      </c>
      <c r="D161" t="s">
        <v>263</v>
      </c>
    </row>
    <row r="162" spans="1:4" x14ac:dyDescent="0.25">
      <c r="A162" s="32">
        <v>45235</v>
      </c>
      <c r="B162" t="s">
        <v>260</v>
      </c>
      <c r="C162" s="62">
        <v>5941</v>
      </c>
      <c r="D162" t="s">
        <v>263</v>
      </c>
    </row>
    <row r="163" spans="1:4" x14ac:dyDescent="0.25">
      <c r="A163" s="32">
        <v>45324</v>
      </c>
      <c r="B163" t="s">
        <v>262</v>
      </c>
      <c r="C163" s="62">
        <v>5848</v>
      </c>
      <c r="D163" t="s">
        <v>263</v>
      </c>
    </row>
    <row r="164" spans="1:4" x14ac:dyDescent="0.25">
      <c r="A164" s="32">
        <v>45193</v>
      </c>
      <c r="B164" t="s">
        <v>260</v>
      </c>
      <c r="C164" s="62">
        <v>5759</v>
      </c>
      <c r="D164" t="s">
        <v>261</v>
      </c>
    </row>
    <row r="165" spans="1:4" x14ac:dyDescent="0.25">
      <c r="A165" s="32">
        <v>44993</v>
      </c>
      <c r="B165" t="s">
        <v>267</v>
      </c>
      <c r="C165" s="62">
        <v>5719</v>
      </c>
      <c r="D165" t="s">
        <v>263</v>
      </c>
    </row>
    <row r="166" spans="1:4" x14ac:dyDescent="0.25">
      <c r="A166" s="32">
        <v>44940</v>
      </c>
      <c r="B166" t="s">
        <v>262</v>
      </c>
      <c r="C166" s="62">
        <v>5640</v>
      </c>
      <c r="D166" t="s">
        <v>263</v>
      </c>
    </row>
    <row r="167" spans="1:4" x14ac:dyDescent="0.25">
      <c r="A167" s="32">
        <v>45064</v>
      </c>
      <c r="B167" t="s">
        <v>260</v>
      </c>
      <c r="C167" s="62">
        <v>5518</v>
      </c>
      <c r="D167" t="s">
        <v>265</v>
      </c>
    </row>
    <row r="168" spans="1:4" x14ac:dyDescent="0.25">
      <c r="A168" s="32">
        <v>45201</v>
      </c>
      <c r="B168" t="s">
        <v>262</v>
      </c>
      <c r="C168" s="62">
        <v>5497</v>
      </c>
      <c r="D168" t="s">
        <v>263</v>
      </c>
    </row>
    <row r="169" spans="1:4" x14ac:dyDescent="0.25">
      <c r="A169" s="32">
        <v>45162</v>
      </c>
      <c r="B169" t="s">
        <v>260</v>
      </c>
      <c r="C169" s="62">
        <v>5431</v>
      </c>
      <c r="D169" t="s">
        <v>263</v>
      </c>
    </row>
    <row r="170" spans="1:4" x14ac:dyDescent="0.25">
      <c r="A170" s="32">
        <v>45113</v>
      </c>
      <c r="B170" t="s">
        <v>267</v>
      </c>
      <c r="C170" s="62">
        <v>5425</v>
      </c>
      <c r="D170" t="s">
        <v>261</v>
      </c>
    </row>
    <row r="171" spans="1:4" x14ac:dyDescent="0.25">
      <c r="A171" s="32">
        <v>45251</v>
      </c>
      <c r="B171" t="s">
        <v>264</v>
      </c>
      <c r="C171" s="62">
        <v>5357</v>
      </c>
      <c r="D171" t="s">
        <v>265</v>
      </c>
    </row>
    <row r="172" spans="1:4" x14ac:dyDescent="0.25">
      <c r="A172" s="32">
        <v>45202</v>
      </c>
      <c r="B172" t="s">
        <v>262</v>
      </c>
      <c r="C172" s="62">
        <v>5338</v>
      </c>
      <c r="D172" t="s">
        <v>263</v>
      </c>
    </row>
    <row r="173" spans="1:4" x14ac:dyDescent="0.25">
      <c r="A173" s="32">
        <v>45081</v>
      </c>
      <c r="B173" t="s">
        <v>264</v>
      </c>
      <c r="C173" s="62">
        <v>5333</v>
      </c>
      <c r="D173" t="s">
        <v>263</v>
      </c>
    </row>
    <row r="174" spans="1:4" x14ac:dyDescent="0.25">
      <c r="A174" s="32">
        <v>45022</v>
      </c>
      <c r="B174" t="s">
        <v>262</v>
      </c>
      <c r="C174" s="62">
        <v>5307</v>
      </c>
      <c r="D174" t="s">
        <v>263</v>
      </c>
    </row>
    <row r="175" spans="1:4" x14ac:dyDescent="0.25">
      <c r="A175" s="32">
        <v>45057</v>
      </c>
      <c r="B175" t="s">
        <v>262</v>
      </c>
      <c r="C175" s="62">
        <v>5246</v>
      </c>
      <c r="D175" t="s">
        <v>261</v>
      </c>
    </row>
    <row r="176" spans="1:4" x14ac:dyDescent="0.25">
      <c r="A176" s="32">
        <v>45302</v>
      </c>
      <c r="B176" t="s">
        <v>264</v>
      </c>
      <c r="C176" s="62">
        <v>5213</v>
      </c>
      <c r="D176" t="s">
        <v>261</v>
      </c>
    </row>
    <row r="177" spans="1:4" x14ac:dyDescent="0.25">
      <c r="A177" s="32">
        <v>45144</v>
      </c>
      <c r="B177" t="s">
        <v>266</v>
      </c>
      <c r="C177" s="62">
        <v>5081</v>
      </c>
      <c r="D177" t="s">
        <v>261</v>
      </c>
    </row>
  </sheetData>
  <pageMargins left="0.7" right="0.7" top="0.75" bottom="0.75" header="0.3" footer="0.3"/>
  <tableParts count="1">
    <tablePart r:id="rId1"/>
  </tablePart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931EBE-BF05-45EE-9791-75C956585305}">
  <dimension ref="A1:E177"/>
  <sheetViews>
    <sheetView zoomScale="205" zoomScaleNormal="205" workbookViewId="0"/>
  </sheetViews>
  <sheetFormatPr defaultRowHeight="15" x14ac:dyDescent="0.25"/>
  <cols>
    <col min="1" max="1" width="10.28515625" bestFit="1" customWidth="1"/>
    <col min="2" max="2" width="18.85546875" customWidth="1"/>
    <col min="3" max="3" width="11.42578125" customWidth="1"/>
    <col min="4" max="4" width="11.28515625" customWidth="1"/>
    <col min="5" max="5" width="10.7109375" customWidth="1"/>
    <col min="6" max="6" width="9.42578125" bestFit="1" customWidth="1"/>
    <col min="7" max="7" width="9.7109375" bestFit="1" customWidth="1"/>
  </cols>
  <sheetData>
    <row r="1" spans="1:5" ht="20.25" thickBot="1" x14ac:dyDescent="0.3">
      <c r="C1" s="40" t="s">
        <v>278</v>
      </c>
    </row>
    <row r="2" spans="1:5" ht="15.75" thickTop="1" x14ac:dyDescent="0.25"/>
    <row r="3" spans="1:5" ht="15.75" thickBot="1" x14ac:dyDescent="0.3">
      <c r="C3" s="12" t="s">
        <v>279</v>
      </c>
    </row>
    <row r="5" spans="1:5" ht="15.75" thickBot="1" x14ac:dyDescent="0.3">
      <c r="B5" s="16" t="s">
        <v>77</v>
      </c>
      <c r="C5" s="16" t="s">
        <v>270</v>
      </c>
      <c r="D5" s="61" t="s">
        <v>258</v>
      </c>
      <c r="E5" s="61" t="s">
        <v>259</v>
      </c>
    </row>
    <row r="6" spans="1:5" ht="16.5" thickBot="1" x14ac:dyDescent="0.3">
      <c r="B6" t="s">
        <v>260</v>
      </c>
      <c r="C6" t="s">
        <v>261</v>
      </c>
      <c r="D6" s="47">
        <f>_xlfn.MAXIFS(SALES1216[[#All],[Sales Value]],SALES1216[[#All],[Region]],C6,SALES1216[[#All],[Product]],B6)</f>
        <v>13418</v>
      </c>
      <c r="E6" s="47">
        <f>_xlfn.MINIFS(SALES1216[[#All],[Sales Value]],SALES1216[[#All],[Region]],C6,SALES1216[[#All],[Product]],B6)</f>
        <v>5759</v>
      </c>
    </row>
    <row r="7" spans="1:5" ht="16.5" thickBot="1" x14ac:dyDescent="0.3">
      <c r="B7" t="s">
        <v>262</v>
      </c>
      <c r="C7" t="s">
        <v>263</v>
      </c>
      <c r="D7" s="47">
        <f>_xlfn.MAXIFS(SALES1216[[#All],[Sales Value]],SALES1216[[#All],[Region]],C7,SALES1216[[#All],[Product]],B7)</f>
        <v>14703</v>
      </c>
      <c r="E7" s="47">
        <f>_xlfn.MINIFS(SALES1216[[#All],[Sales Value]],SALES1216[[#All],[Region]],C7,SALES1216[[#All],[Product]],B7)</f>
        <v>5307</v>
      </c>
    </row>
    <row r="8" spans="1:5" ht="16.5" thickBot="1" x14ac:dyDescent="0.3">
      <c r="B8" t="s">
        <v>264</v>
      </c>
      <c r="C8" t="s">
        <v>265</v>
      </c>
      <c r="D8" s="47">
        <f>_xlfn.MAXIFS(SALES1216[[#All],[Sales Value]],SALES1216[[#All],[Region]],C8,SALES1216[[#All],[Product]],B8)</f>
        <v>14868</v>
      </c>
      <c r="E8" s="47">
        <f>_xlfn.MINIFS(SALES1216[[#All],[Sales Value]],SALES1216[[#All],[Region]],C8,SALES1216[[#All],[Product]],B8)</f>
        <v>5357</v>
      </c>
    </row>
    <row r="9" spans="1:5" ht="16.5" thickBot="1" x14ac:dyDescent="0.3">
      <c r="B9" t="s">
        <v>266</v>
      </c>
      <c r="C9" t="s">
        <v>265</v>
      </c>
      <c r="D9" s="47">
        <f>_xlfn.MAXIFS(SALES1216[[#All],[Sales Value]],SALES1216[[#All],[Region]],C9,SALES1216[[#All],[Product]],B9)</f>
        <v>14598</v>
      </c>
      <c r="E9" s="47">
        <f>_xlfn.MINIFS(SALES1216[[#All],[Sales Value]],SALES1216[[#All],[Region]],C9,SALES1216[[#All],[Product]],B9)</f>
        <v>6239</v>
      </c>
    </row>
    <row r="12" spans="1:5" x14ac:dyDescent="0.25">
      <c r="A12" t="s">
        <v>73</v>
      </c>
      <c r="B12" t="s">
        <v>77</v>
      </c>
      <c r="C12" t="s">
        <v>74</v>
      </c>
      <c r="D12" t="s">
        <v>270</v>
      </c>
    </row>
    <row r="13" spans="1:5" x14ac:dyDescent="0.25">
      <c r="A13" s="32">
        <v>44928</v>
      </c>
      <c r="B13" t="s">
        <v>267</v>
      </c>
      <c r="C13" s="62">
        <v>14735</v>
      </c>
      <c r="D13" t="s">
        <v>263</v>
      </c>
    </row>
    <row r="14" spans="1:5" x14ac:dyDescent="0.25">
      <c r="A14" s="32">
        <v>44937</v>
      </c>
      <c r="B14" t="s">
        <v>267</v>
      </c>
      <c r="C14" s="62">
        <v>6544</v>
      </c>
      <c r="D14" t="s">
        <v>263</v>
      </c>
    </row>
    <row r="15" spans="1:5" x14ac:dyDescent="0.25">
      <c r="A15" s="32">
        <v>44940</v>
      </c>
      <c r="B15" t="s">
        <v>262</v>
      </c>
      <c r="C15" s="62">
        <v>5640</v>
      </c>
      <c r="D15" t="s">
        <v>263</v>
      </c>
    </row>
    <row r="16" spans="1:5" x14ac:dyDescent="0.25">
      <c r="A16" s="32">
        <v>45251</v>
      </c>
      <c r="B16" t="s">
        <v>264</v>
      </c>
      <c r="C16" s="62">
        <v>5357</v>
      </c>
      <c r="D16" t="s">
        <v>265</v>
      </c>
    </row>
    <row r="17" spans="1:4" x14ac:dyDescent="0.25">
      <c r="A17" s="32">
        <v>44941</v>
      </c>
      <c r="B17" t="s">
        <v>260</v>
      </c>
      <c r="C17" s="62">
        <v>6397</v>
      </c>
      <c r="D17" t="s">
        <v>265</v>
      </c>
    </row>
    <row r="18" spans="1:4" x14ac:dyDescent="0.25">
      <c r="A18" s="32">
        <v>44942</v>
      </c>
      <c r="B18" t="s">
        <v>264</v>
      </c>
      <c r="C18" s="62">
        <v>7562</v>
      </c>
      <c r="D18" t="s">
        <v>263</v>
      </c>
    </row>
    <row r="19" spans="1:4" x14ac:dyDescent="0.25">
      <c r="A19" s="32">
        <v>44943</v>
      </c>
      <c r="B19" t="s">
        <v>262</v>
      </c>
      <c r="C19" s="62">
        <v>9099</v>
      </c>
      <c r="D19" t="s">
        <v>261</v>
      </c>
    </row>
    <row r="20" spans="1:4" x14ac:dyDescent="0.25">
      <c r="A20" s="32">
        <v>44943</v>
      </c>
      <c r="B20" t="s">
        <v>260</v>
      </c>
      <c r="C20" s="62">
        <v>12362</v>
      </c>
      <c r="D20" t="s">
        <v>265</v>
      </c>
    </row>
    <row r="21" spans="1:4" x14ac:dyDescent="0.25">
      <c r="A21" s="32">
        <v>44949</v>
      </c>
      <c r="B21" t="s">
        <v>260</v>
      </c>
      <c r="C21" s="62">
        <v>14728</v>
      </c>
      <c r="D21" t="s">
        <v>263</v>
      </c>
    </row>
    <row r="22" spans="1:4" x14ac:dyDescent="0.25">
      <c r="A22" s="32">
        <v>44949</v>
      </c>
      <c r="B22" t="s">
        <v>267</v>
      </c>
      <c r="C22" s="62">
        <v>10353</v>
      </c>
      <c r="D22" t="s">
        <v>261</v>
      </c>
    </row>
    <row r="23" spans="1:4" x14ac:dyDescent="0.25">
      <c r="A23" s="32">
        <v>44951</v>
      </c>
      <c r="B23" t="s">
        <v>262</v>
      </c>
      <c r="C23" s="62">
        <v>12195</v>
      </c>
      <c r="D23" t="s">
        <v>261</v>
      </c>
    </row>
    <row r="24" spans="1:4" x14ac:dyDescent="0.25">
      <c r="A24" s="32">
        <v>45255</v>
      </c>
      <c r="B24" t="s">
        <v>266</v>
      </c>
      <c r="C24" s="62">
        <v>6239</v>
      </c>
      <c r="D24" t="s">
        <v>265</v>
      </c>
    </row>
    <row r="25" spans="1:4" x14ac:dyDescent="0.25">
      <c r="A25" s="32">
        <v>44955</v>
      </c>
      <c r="B25" t="s">
        <v>262</v>
      </c>
      <c r="C25" s="62">
        <v>11236</v>
      </c>
      <c r="D25" t="s">
        <v>265</v>
      </c>
    </row>
    <row r="26" spans="1:4" x14ac:dyDescent="0.25">
      <c r="A26" s="32">
        <v>44959</v>
      </c>
      <c r="B26" t="s">
        <v>267</v>
      </c>
      <c r="C26" s="62">
        <v>11305</v>
      </c>
      <c r="D26" t="s">
        <v>263</v>
      </c>
    </row>
    <row r="27" spans="1:4" x14ac:dyDescent="0.25">
      <c r="A27" s="32">
        <v>44959</v>
      </c>
      <c r="B27" t="s">
        <v>267</v>
      </c>
      <c r="C27" s="62">
        <v>10563</v>
      </c>
      <c r="D27" t="s">
        <v>265</v>
      </c>
    </row>
    <row r="28" spans="1:4" x14ac:dyDescent="0.25">
      <c r="A28" s="32">
        <v>44962</v>
      </c>
      <c r="B28" t="s">
        <v>266</v>
      </c>
      <c r="C28" s="62">
        <v>10442</v>
      </c>
      <c r="D28" t="s">
        <v>263</v>
      </c>
    </row>
    <row r="29" spans="1:4" x14ac:dyDescent="0.25">
      <c r="A29" s="32">
        <v>44962</v>
      </c>
      <c r="B29" t="s">
        <v>260</v>
      </c>
      <c r="C29" s="62">
        <v>8869</v>
      </c>
      <c r="D29" t="s">
        <v>265</v>
      </c>
    </row>
    <row r="30" spans="1:4" x14ac:dyDescent="0.25">
      <c r="A30" s="32">
        <v>44963</v>
      </c>
      <c r="B30" t="s">
        <v>264</v>
      </c>
      <c r="C30" s="62">
        <v>14277</v>
      </c>
      <c r="D30" t="s">
        <v>263</v>
      </c>
    </row>
    <row r="31" spans="1:4" x14ac:dyDescent="0.25">
      <c r="A31" s="32">
        <v>44964</v>
      </c>
      <c r="B31" t="s">
        <v>260</v>
      </c>
      <c r="C31" s="62">
        <v>10765</v>
      </c>
      <c r="D31" t="s">
        <v>265</v>
      </c>
    </row>
    <row r="32" spans="1:4" x14ac:dyDescent="0.25">
      <c r="A32" s="32">
        <v>44968</v>
      </c>
      <c r="B32" t="s">
        <v>262</v>
      </c>
      <c r="C32" s="62">
        <v>11925</v>
      </c>
      <c r="D32" t="s">
        <v>261</v>
      </c>
    </row>
    <row r="33" spans="1:4" x14ac:dyDescent="0.25">
      <c r="A33" s="32">
        <v>44968</v>
      </c>
      <c r="B33" t="s">
        <v>260</v>
      </c>
      <c r="C33" s="62">
        <v>9749</v>
      </c>
      <c r="D33" t="s">
        <v>265</v>
      </c>
    </row>
    <row r="34" spans="1:4" x14ac:dyDescent="0.25">
      <c r="A34" s="32">
        <v>44969</v>
      </c>
      <c r="B34" t="s">
        <v>266</v>
      </c>
      <c r="C34" s="62">
        <v>14047</v>
      </c>
      <c r="D34" t="s">
        <v>261</v>
      </c>
    </row>
    <row r="35" spans="1:4" x14ac:dyDescent="0.25">
      <c r="A35" s="32">
        <v>44969</v>
      </c>
      <c r="B35" t="s">
        <v>267</v>
      </c>
      <c r="C35" s="62">
        <v>12163</v>
      </c>
      <c r="D35" t="s">
        <v>263</v>
      </c>
    </row>
    <row r="36" spans="1:4" x14ac:dyDescent="0.25">
      <c r="A36" s="32">
        <v>45014</v>
      </c>
      <c r="B36" t="s">
        <v>266</v>
      </c>
      <c r="C36" s="62">
        <v>6250</v>
      </c>
      <c r="D36" t="s">
        <v>265</v>
      </c>
    </row>
    <row r="37" spans="1:4" x14ac:dyDescent="0.25">
      <c r="A37" s="32">
        <v>44971</v>
      </c>
      <c r="B37" t="s">
        <v>260</v>
      </c>
      <c r="C37" s="62">
        <v>10888</v>
      </c>
      <c r="D37" t="s">
        <v>265</v>
      </c>
    </row>
    <row r="38" spans="1:4" x14ac:dyDescent="0.25">
      <c r="A38" s="32">
        <v>44973</v>
      </c>
      <c r="B38" t="s">
        <v>262</v>
      </c>
      <c r="C38" s="62">
        <v>13144</v>
      </c>
      <c r="D38" t="s">
        <v>265</v>
      </c>
    </row>
    <row r="39" spans="1:4" x14ac:dyDescent="0.25">
      <c r="A39" s="32">
        <v>44973</v>
      </c>
      <c r="B39" t="s">
        <v>262</v>
      </c>
      <c r="C39" s="62">
        <v>14218</v>
      </c>
      <c r="D39" t="s">
        <v>263</v>
      </c>
    </row>
    <row r="40" spans="1:4" x14ac:dyDescent="0.25">
      <c r="A40" s="32">
        <v>44975</v>
      </c>
      <c r="B40" t="s">
        <v>264</v>
      </c>
      <c r="C40" s="62">
        <v>7735</v>
      </c>
      <c r="D40" t="s">
        <v>261</v>
      </c>
    </row>
    <row r="41" spans="1:4" x14ac:dyDescent="0.25">
      <c r="A41" s="32">
        <v>44978</v>
      </c>
      <c r="B41" t="s">
        <v>262</v>
      </c>
      <c r="C41" s="62">
        <v>12429</v>
      </c>
      <c r="D41" t="s">
        <v>263</v>
      </c>
    </row>
    <row r="42" spans="1:4" x14ac:dyDescent="0.25">
      <c r="A42" s="32">
        <v>44981</v>
      </c>
      <c r="B42" t="s">
        <v>260</v>
      </c>
      <c r="C42" s="62">
        <v>7883</v>
      </c>
      <c r="D42" t="s">
        <v>265</v>
      </c>
    </row>
    <row r="43" spans="1:4" x14ac:dyDescent="0.25">
      <c r="A43" s="32">
        <v>44983</v>
      </c>
      <c r="B43" t="s">
        <v>260</v>
      </c>
      <c r="C43" s="62">
        <v>14645</v>
      </c>
      <c r="D43" t="s">
        <v>265</v>
      </c>
    </row>
    <row r="44" spans="1:4" x14ac:dyDescent="0.25">
      <c r="A44" s="32">
        <v>44984</v>
      </c>
      <c r="B44" t="s">
        <v>267</v>
      </c>
      <c r="C44" s="62">
        <v>10453</v>
      </c>
      <c r="D44" t="s">
        <v>261</v>
      </c>
    </row>
    <row r="45" spans="1:4" x14ac:dyDescent="0.25">
      <c r="A45" s="32">
        <v>45191</v>
      </c>
      <c r="B45" t="s">
        <v>264</v>
      </c>
      <c r="C45" s="62">
        <v>6188</v>
      </c>
      <c r="D45" t="s">
        <v>265</v>
      </c>
    </row>
    <row r="46" spans="1:4" x14ac:dyDescent="0.25">
      <c r="A46" s="32">
        <v>44993</v>
      </c>
      <c r="B46" t="s">
        <v>260</v>
      </c>
      <c r="C46" s="62">
        <v>11669</v>
      </c>
      <c r="D46" t="s">
        <v>265</v>
      </c>
    </row>
    <row r="47" spans="1:4" x14ac:dyDescent="0.25">
      <c r="A47" s="32">
        <v>44993</v>
      </c>
      <c r="B47" t="s">
        <v>267</v>
      </c>
      <c r="C47" s="62">
        <v>5719</v>
      </c>
      <c r="D47" t="s">
        <v>263</v>
      </c>
    </row>
    <row r="48" spans="1:4" x14ac:dyDescent="0.25">
      <c r="A48" s="32">
        <v>44996</v>
      </c>
      <c r="B48" t="s">
        <v>267</v>
      </c>
      <c r="C48" s="62">
        <v>12304</v>
      </c>
      <c r="D48" t="s">
        <v>261</v>
      </c>
    </row>
    <row r="49" spans="1:4" x14ac:dyDescent="0.25">
      <c r="A49" s="32">
        <v>44997</v>
      </c>
      <c r="B49" t="s">
        <v>264</v>
      </c>
      <c r="C49" s="62">
        <v>10554</v>
      </c>
      <c r="D49" t="s">
        <v>263</v>
      </c>
    </row>
    <row r="50" spans="1:4" x14ac:dyDescent="0.25">
      <c r="A50" s="32">
        <v>45341</v>
      </c>
      <c r="B50" t="s">
        <v>264</v>
      </c>
      <c r="C50" s="62">
        <v>6889</v>
      </c>
      <c r="D50" t="s">
        <v>265</v>
      </c>
    </row>
    <row r="51" spans="1:4" x14ac:dyDescent="0.25">
      <c r="A51" s="32">
        <v>45001</v>
      </c>
      <c r="B51" t="s">
        <v>260</v>
      </c>
      <c r="C51" s="62">
        <v>8277</v>
      </c>
      <c r="D51" t="s">
        <v>263</v>
      </c>
    </row>
    <row r="52" spans="1:4" x14ac:dyDescent="0.25">
      <c r="A52" s="32">
        <v>45002</v>
      </c>
      <c r="B52" t="s">
        <v>264</v>
      </c>
      <c r="C52" s="62">
        <v>13064</v>
      </c>
      <c r="D52" t="s">
        <v>263</v>
      </c>
    </row>
    <row r="53" spans="1:4" x14ac:dyDescent="0.25">
      <c r="A53" s="32">
        <v>45007</v>
      </c>
      <c r="B53" t="s">
        <v>260</v>
      </c>
      <c r="C53" s="62">
        <v>6620</v>
      </c>
      <c r="D53" t="s">
        <v>261</v>
      </c>
    </row>
    <row r="54" spans="1:4" x14ac:dyDescent="0.25">
      <c r="A54" s="32">
        <v>45008</v>
      </c>
      <c r="B54" t="s">
        <v>266</v>
      </c>
      <c r="C54" s="62">
        <v>11301</v>
      </c>
      <c r="D54" t="s">
        <v>263</v>
      </c>
    </row>
    <row r="55" spans="1:4" x14ac:dyDescent="0.25">
      <c r="A55" s="32">
        <v>45012</v>
      </c>
      <c r="B55" t="s">
        <v>264</v>
      </c>
      <c r="C55" s="62">
        <v>13682</v>
      </c>
      <c r="D55" t="s">
        <v>261</v>
      </c>
    </row>
    <row r="56" spans="1:4" x14ac:dyDescent="0.25">
      <c r="A56" s="32">
        <v>45274</v>
      </c>
      <c r="B56" t="s">
        <v>266</v>
      </c>
      <c r="C56" s="62">
        <v>6518</v>
      </c>
      <c r="D56" t="s">
        <v>265</v>
      </c>
    </row>
    <row r="57" spans="1:4" x14ac:dyDescent="0.25">
      <c r="A57" s="32">
        <v>45014</v>
      </c>
      <c r="B57" t="s">
        <v>260</v>
      </c>
      <c r="C57" s="62">
        <v>7511</v>
      </c>
      <c r="D57" t="s">
        <v>263</v>
      </c>
    </row>
    <row r="58" spans="1:4" x14ac:dyDescent="0.25">
      <c r="A58" s="32">
        <v>45022</v>
      </c>
      <c r="B58" t="s">
        <v>262</v>
      </c>
      <c r="C58" s="62">
        <v>5307</v>
      </c>
      <c r="D58" t="s">
        <v>263</v>
      </c>
    </row>
    <row r="59" spans="1:4" x14ac:dyDescent="0.25">
      <c r="A59" s="32">
        <v>45023</v>
      </c>
      <c r="B59" t="s">
        <v>264</v>
      </c>
      <c r="C59" s="62">
        <v>13122</v>
      </c>
      <c r="D59" t="s">
        <v>263</v>
      </c>
    </row>
    <row r="60" spans="1:4" x14ac:dyDescent="0.25">
      <c r="A60" s="32">
        <v>45026</v>
      </c>
      <c r="B60" t="s">
        <v>266</v>
      </c>
      <c r="C60" s="62">
        <v>12550</v>
      </c>
      <c r="D60" t="s">
        <v>263</v>
      </c>
    </row>
    <row r="61" spans="1:4" x14ac:dyDescent="0.25">
      <c r="A61" s="32">
        <v>45026</v>
      </c>
      <c r="B61" t="s">
        <v>267</v>
      </c>
      <c r="C61" s="62">
        <v>6254</v>
      </c>
      <c r="D61" t="s">
        <v>265</v>
      </c>
    </row>
    <row r="62" spans="1:4" x14ac:dyDescent="0.25">
      <c r="A62" s="32">
        <v>44992</v>
      </c>
      <c r="B62" t="s">
        <v>264</v>
      </c>
      <c r="C62" s="62">
        <v>7086</v>
      </c>
      <c r="D62" t="s">
        <v>265</v>
      </c>
    </row>
    <row r="63" spans="1:4" x14ac:dyDescent="0.25">
      <c r="A63" s="32">
        <v>45222</v>
      </c>
      <c r="B63" t="s">
        <v>264</v>
      </c>
      <c r="C63" s="62">
        <v>8133</v>
      </c>
      <c r="D63" t="s">
        <v>265</v>
      </c>
    </row>
    <row r="64" spans="1:4" x14ac:dyDescent="0.25">
      <c r="A64" s="32">
        <v>45039</v>
      </c>
      <c r="B64" t="s">
        <v>260</v>
      </c>
      <c r="C64" s="62">
        <v>9776</v>
      </c>
      <c r="D64" t="s">
        <v>263</v>
      </c>
    </row>
    <row r="65" spans="1:4" x14ac:dyDescent="0.25">
      <c r="A65" s="32">
        <v>45039</v>
      </c>
      <c r="B65" t="s">
        <v>262</v>
      </c>
      <c r="C65" s="62">
        <v>11076</v>
      </c>
      <c r="D65" t="s">
        <v>261</v>
      </c>
    </row>
    <row r="66" spans="1:4" x14ac:dyDescent="0.25">
      <c r="A66" s="32">
        <v>45044</v>
      </c>
      <c r="B66" t="s">
        <v>267</v>
      </c>
      <c r="C66" s="62">
        <v>7099</v>
      </c>
      <c r="D66" t="s">
        <v>263</v>
      </c>
    </row>
    <row r="67" spans="1:4" x14ac:dyDescent="0.25">
      <c r="A67" s="32">
        <v>45044</v>
      </c>
      <c r="B67" t="s">
        <v>266</v>
      </c>
      <c r="C67" s="62">
        <v>12453</v>
      </c>
      <c r="D67" t="s">
        <v>263</v>
      </c>
    </row>
    <row r="68" spans="1:4" x14ac:dyDescent="0.25">
      <c r="A68" s="32">
        <v>45049</v>
      </c>
      <c r="B68" t="s">
        <v>262</v>
      </c>
      <c r="C68" s="62">
        <v>14703</v>
      </c>
      <c r="D68" t="s">
        <v>263</v>
      </c>
    </row>
    <row r="69" spans="1:4" x14ac:dyDescent="0.25">
      <c r="A69" s="32">
        <v>45050</v>
      </c>
      <c r="B69" t="s">
        <v>266</v>
      </c>
      <c r="C69" s="62">
        <v>11736</v>
      </c>
      <c r="D69" t="s">
        <v>263</v>
      </c>
    </row>
    <row r="70" spans="1:4" x14ac:dyDescent="0.25">
      <c r="A70" s="32">
        <v>45031</v>
      </c>
      <c r="B70" t="s">
        <v>264</v>
      </c>
      <c r="C70" s="62">
        <v>8366</v>
      </c>
      <c r="D70" t="s">
        <v>265</v>
      </c>
    </row>
    <row r="71" spans="1:4" x14ac:dyDescent="0.25">
      <c r="A71" s="32">
        <v>45057</v>
      </c>
      <c r="B71" t="s">
        <v>262</v>
      </c>
      <c r="C71" s="62">
        <v>5246</v>
      </c>
      <c r="D71" t="s">
        <v>261</v>
      </c>
    </row>
    <row r="72" spans="1:4" x14ac:dyDescent="0.25">
      <c r="A72" s="32">
        <v>45059</v>
      </c>
      <c r="B72" t="s">
        <v>260</v>
      </c>
      <c r="C72" s="62">
        <v>13028</v>
      </c>
      <c r="D72" t="s">
        <v>261</v>
      </c>
    </row>
    <row r="73" spans="1:4" x14ac:dyDescent="0.25">
      <c r="A73" s="32">
        <v>45063</v>
      </c>
      <c r="B73" t="s">
        <v>260</v>
      </c>
      <c r="C73" s="62">
        <v>9790</v>
      </c>
      <c r="D73" t="s">
        <v>265</v>
      </c>
    </row>
    <row r="74" spans="1:4" x14ac:dyDescent="0.25">
      <c r="A74" s="32">
        <v>45063</v>
      </c>
      <c r="B74" t="s">
        <v>267</v>
      </c>
      <c r="C74" s="62">
        <v>13663</v>
      </c>
      <c r="D74" t="s">
        <v>261</v>
      </c>
    </row>
    <row r="75" spans="1:4" x14ac:dyDescent="0.25">
      <c r="A75" s="32">
        <v>45064</v>
      </c>
      <c r="B75" t="s">
        <v>260</v>
      </c>
      <c r="C75" s="62">
        <v>5518</v>
      </c>
      <c r="D75" t="s">
        <v>265</v>
      </c>
    </row>
    <row r="76" spans="1:4" x14ac:dyDescent="0.25">
      <c r="A76" s="32">
        <v>45065</v>
      </c>
      <c r="B76" t="s">
        <v>264</v>
      </c>
      <c r="C76" s="62">
        <v>7626</v>
      </c>
      <c r="D76" t="s">
        <v>261</v>
      </c>
    </row>
    <row r="77" spans="1:4" x14ac:dyDescent="0.25">
      <c r="A77" s="32">
        <v>45081</v>
      </c>
      <c r="B77" t="s">
        <v>267</v>
      </c>
      <c r="C77" s="62">
        <v>8685</v>
      </c>
      <c r="D77" t="s">
        <v>263</v>
      </c>
    </row>
    <row r="78" spans="1:4" x14ac:dyDescent="0.25">
      <c r="A78" s="32">
        <v>45081</v>
      </c>
      <c r="B78" t="s">
        <v>262</v>
      </c>
      <c r="C78" s="62">
        <v>7963</v>
      </c>
      <c r="D78" t="s">
        <v>263</v>
      </c>
    </row>
    <row r="79" spans="1:4" x14ac:dyDescent="0.25">
      <c r="A79" s="32">
        <v>45081</v>
      </c>
      <c r="B79" t="s">
        <v>264</v>
      </c>
      <c r="C79" s="62">
        <v>6648</v>
      </c>
      <c r="D79" t="s">
        <v>263</v>
      </c>
    </row>
    <row r="80" spans="1:4" x14ac:dyDescent="0.25">
      <c r="A80" s="32">
        <v>45081</v>
      </c>
      <c r="B80" t="s">
        <v>264</v>
      </c>
      <c r="C80" s="62">
        <v>5333</v>
      </c>
      <c r="D80" t="s">
        <v>263</v>
      </c>
    </row>
    <row r="81" spans="1:4" x14ac:dyDescent="0.25">
      <c r="A81" s="32">
        <v>45092</v>
      </c>
      <c r="B81" t="s">
        <v>264</v>
      </c>
      <c r="C81" s="62">
        <v>12841</v>
      </c>
      <c r="D81" t="s">
        <v>261</v>
      </c>
    </row>
    <row r="82" spans="1:4" x14ac:dyDescent="0.25">
      <c r="A82" s="32">
        <v>45095</v>
      </c>
      <c r="B82" t="s">
        <v>267</v>
      </c>
      <c r="C82" s="62">
        <v>14294</v>
      </c>
      <c r="D82" t="s">
        <v>265</v>
      </c>
    </row>
    <row r="83" spans="1:4" x14ac:dyDescent="0.25">
      <c r="A83" s="32">
        <v>45095</v>
      </c>
      <c r="B83" t="s">
        <v>260</v>
      </c>
      <c r="C83" s="62">
        <v>6973</v>
      </c>
      <c r="D83" t="s">
        <v>265</v>
      </c>
    </row>
    <row r="84" spans="1:4" x14ac:dyDescent="0.25">
      <c r="A84" s="32">
        <v>45098</v>
      </c>
      <c r="B84" t="s">
        <v>260</v>
      </c>
      <c r="C84" s="62">
        <v>13418</v>
      </c>
      <c r="D84" t="s">
        <v>261</v>
      </c>
    </row>
    <row r="85" spans="1:4" x14ac:dyDescent="0.25">
      <c r="A85" s="32">
        <v>45098</v>
      </c>
      <c r="B85" t="s">
        <v>266</v>
      </c>
      <c r="C85" s="62">
        <v>10787</v>
      </c>
      <c r="D85" t="s">
        <v>261</v>
      </c>
    </row>
    <row r="86" spans="1:4" x14ac:dyDescent="0.25">
      <c r="A86" s="32">
        <v>45099</v>
      </c>
      <c r="B86" t="s">
        <v>267</v>
      </c>
      <c r="C86" s="62">
        <v>11250</v>
      </c>
      <c r="D86" t="s">
        <v>263</v>
      </c>
    </row>
    <row r="87" spans="1:4" x14ac:dyDescent="0.25">
      <c r="A87" s="32">
        <v>45099</v>
      </c>
      <c r="B87" t="s">
        <v>262</v>
      </c>
      <c r="C87" s="62">
        <v>9469</v>
      </c>
      <c r="D87" t="s">
        <v>265</v>
      </c>
    </row>
    <row r="88" spans="1:4" x14ac:dyDescent="0.25">
      <c r="A88" s="32">
        <v>45105</v>
      </c>
      <c r="B88" t="s">
        <v>264</v>
      </c>
      <c r="C88" s="62">
        <v>6020</v>
      </c>
      <c r="D88" t="s">
        <v>261</v>
      </c>
    </row>
    <row r="89" spans="1:4" x14ac:dyDescent="0.25">
      <c r="A89" s="32">
        <v>45113</v>
      </c>
      <c r="B89" t="s">
        <v>267</v>
      </c>
      <c r="C89" s="62">
        <v>5425</v>
      </c>
      <c r="D89" t="s">
        <v>261</v>
      </c>
    </row>
    <row r="90" spans="1:4" x14ac:dyDescent="0.25">
      <c r="A90" s="32">
        <v>45114</v>
      </c>
      <c r="B90" t="s">
        <v>264</v>
      </c>
      <c r="C90" s="62">
        <v>6412</v>
      </c>
      <c r="D90" t="s">
        <v>261</v>
      </c>
    </row>
    <row r="91" spans="1:4" x14ac:dyDescent="0.25">
      <c r="A91" s="32">
        <v>45114</v>
      </c>
      <c r="B91" t="s">
        <v>266</v>
      </c>
      <c r="C91" s="62">
        <v>12108</v>
      </c>
      <c r="D91" t="s">
        <v>263</v>
      </c>
    </row>
    <row r="92" spans="1:4" x14ac:dyDescent="0.25">
      <c r="A92" s="32">
        <v>45118</v>
      </c>
      <c r="B92" t="s">
        <v>267</v>
      </c>
      <c r="C92" s="62">
        <v>8025</v>
      </c>
      <c r="D92" t="s">
        <v>263</v>
      </c>
    </row>
    <row r="93" spans="1:4" x14ac:dyDescent="0.25">
      <c r="A93" s="32">
        <v>45123</v>
      </c>
      <c r="B93" t="s">
        <v>267</v>
      </c>
      <c r="C93" s="62">
        <v>14767</v>
      </c>
      <c r="D93" t="s">
        <v>261</v>
      </c>
    </row>
    <row r="94" spans="1:4" x14ac:dyDescent="0.25">
      <c r="A94" s="32">
        <v>45129</v>
      </c>
      <c r="B94" t="s">
        <v>260</v>
      </c>
      <c r="C94" s="62">
        <v>9910</v>
      </c>
      <c r="D94" t="s">
        <v>265</v>
      </c>
    </row>
    <row r="95" spans="1:4" x14ac:dyDescent="0.25">
      <c r="A95" s="32">
        <v>45129</v>
      </c>
      <c r="B95" t="s">
        <v>267</v>
      </c>
      <c r="C95" s="62">
        <v>14914</v>
      </c>
      <c r="D95" t="s">
        <v>263</v>
      </c>
    </row>
    <row r="96" spans="1:4" x14ac:dyDescent="0.25">
      <c r="A96" s="32">
        <v>45130</v>
      </c>
      <c r="B96" t="s">
        <v>267</v>
      </c>
      <c r="C96" s="62">
        <v>12775</v>
      </c>
      <c r="D96" t="s">
        <v>261</v>
      </c>
    </row>
    <row r="97" spans="1:4" x14ac:dyDescent="0.25">
      <c r="A97" s="32">
        <v>45135</v>
      </c>
      <c r="B97" t="s">
        <v>264</v>
      </c>
      <c r="C97" s="62">
        <v>12412</v>
      </c>
      <c r="D97" t="s">
        <v>263</v>
      </c>
    </row>
    <row r="98" spans="1:4" x14ac:dyDescent="0.25">
      <c r="A98" s="32">
        <v>45137</v>
      </c>
      <c r="B98" t="s">
        <v>260</v>
      </c>
      <c r="C98" s="62">
        <v>9564</v>
      </c>
      <c r="D98" t="s">
        <v>265</v>
      </c>
    </row>
    <row r="99" spans="1:4" x14ac:dyDescent="0.25">
      <c r="A99" s="32">
        <v>45144</v>
      </c>
      <c r="B99" t="s">
        <v>266</v>
      </c>
      <c r="C99" s="62">
        <v>5081</v>
      </c>
      <c r="D99" t="s">
        <v>261</v>
      </c>
    </row>
    <row r="100" spans="1:4" x14ac:dyDescent="0.25">
      <c r="A100" s="32">
        <v>45146</v>
      </c>
      <c r="B100" t="s">
        <v>266</v>
      </c>
      <c r="C100" s="62">
        <v>11737</v>
      </c>
      <c r="D100" t="s">
        <v>261</v>
      </c>
    </row>
    <row r="101" spans="1:4" x14ac:dyDescent="0.25">
      <c r="A101" s="32">
        <v>45152</v>
      </c>
      <c r="B101" t="s">
        <v>262</v>
      </c>
      <c r="C101" s="62">
        <v>13627</v>
      </c>
      <c r="D101" t="s">
        <v>265</v>
      </c>
    </row>
    <row r="102" spans="1:4" x14ac:dyDescent="0.25">
      <c r="A102" s="32">
        <v>45152</v>
      </c>
      <c r="B102" t="s">
        <v>266</v>
      </c>
      <c r="C102" s="62">
        <v>12314</v>
      </c>
      <c r="D102" t="s">
        <v>261</v>
      </c>
    </row>
    <row r="103" spans="1:4" x14ac:dyDescent="0.25">
      <c r="A103" s="32">
        <v>45153</v>
      </c>
      <c r="B103" t="s">
        <v>266</v>
      </c>
      <c r="C103" s="62">
        <v>11245</v>
      </c>
      <c r="D103" t="s">
        <v>261</v>
      </c>
    </row>
    <row r="104" spans="1:4" x14ac:dyDescent="0.25">
      <c r="A104" s="32">
        <v>45171</v>
      </c>
      <c r="B104" t="s">
        <v>264</v>
      </c>
      <c r="C104" s="62">
        <v>8845</v>
      </c>
      <c r="D104" t="s">
        <v>265</v>
      </c>
    </row>
    <row r="105" spans="1:4" x14ac:dyDescent="0.25">
      <c r="A105" s="32">
        <v>45155</v>
      </c>
      <c r="B105" t="s">
        <v>260</v>
      </c>
      <c r="C105" s="62">
        <v>12440</v>
      </c>
      <c r="D105" t="s">
        <v>261</v>
      </c>
    </row>
    <row r="106" spans="1:4" x14ac:dyDescent="0.25">
      <c r="A106" s="32">
        <v>45156</v>
      </c>
      <c r="B106" t="s">
        <v>266</v>
      </c>
      <c r="C106" s="62">
        <v>11849</v>
      </c>
      <c r="D106" t="s">
        <v>263</v>
      </c>
    </row>
    <row r="107" spans="1:4" x14ac:dyDescent="0.25">
      <c r="A107" s="32">
        <v>45162</v>
      </c>
      <c r="B107" t="s">
        <v>260</v>
      </c>
      <c r="C107" s="62">
        <v>5431</v>
      </c>
      <c r="D107" t="s">
        <v>263</v>
      </c>
    </row>
    <row r="108" spans="1:4" x14ac:dyDescent="0.25">
      <c r="A108" s="32">
        <v>45347</v>
      </c>
      <c r="B108" t="s">
        <v>266</v>
      </c>
      <c r="C108" s="62">
        <v>7707</v>
      </c>
      <c r="D108" t="s">
        <v>265</v>
      </c>
    </row>
    <row r="109" spans="1:4" x14ac:dyDescent="0.25">
      <c r="A109" s="32">
        <v>45209</v>
      </c>
      <c r="B109" t="s">
        <v>264</v>
      </c>
      <c r="C109" s="62">
        <v>9368</v>
      </c>
      <c r="D109" t="s">
        <v>265</v>
      </c>
    </row>
    <row r="110" spans="1:4" x14ac:dyDescent="0.25">
      <c r="A110" s="32">
        <v>45054</v>
      </c>
      <c r="B110" t="s">
        <v>264</v>
      </c>
      <c r="C110" s="62">
        <v>9853</v>
      </c>
      <c r="D110" t="s">
        <v>265</v>
      </c>
    </row>
    <row r="111" spans="1:4" x14ac:dyDescent="0.25">
      <c r="A111" s="32">
        <v>45172</v>
      </c>
      <c r="B111" t="s">
        <v>267</v>
      </c>
      <c r="C111" s="62">
        <v>8774</v>
      </c>
      <c r="D111" t="s">
        <v>263</v>
      </c>
    </row>
    <row r="112" spans="1:4" x14ac:dyDescent="0.25">
      <c r="A112" s="32">
        <v>45174</v>
      </c>
      <c r="B112" t="s">
        <v>267</v>
      </c>
      <c r="C112" s="62">
        <v>8863</v>
      </c>
      <c r="D112" t="s">
        <v>261</v>
      </c>
    </row>
    <row r="113" spans="1:4" x14ac:dyDescent="0.25">
      <c r="A113" s="32">
        <v>45175</v>
      </c>
      <c r="B113" t="s">
        <v>264</v>
      </c>
      <c r="C113" s="62">
        <v>7149</v>
      </c>
      <c r="D113" t="s">
        <v>261</v>
      </c>
    </row>
    <row r="114" spans="1:4" x14ac:dyDescent="0.25">
      <c r="A114" s="32">
        <v>45183</v>
      </c>
      <c r="B114" t="s">
        <v>260</v>
      </c>
      <c r="C114" s="62">
        <v>12897</v>
      </c>
      <c r="D114" t="s">
        <v>261</v>
      </c>
    </row>
    <row r="115" spans="1:4" x14ac:dyDescent="0.25">
      <c r="A115" s="32">
        <v>44953</v>
      </c>
      <c r="B115" t="s">
        <v>266</v>
      </c>
      <c r="C115" s="62">
        <v>8001</v>
      </c>
      <c r="D115" t="s">
        <v>265</v>
      </c>
    </row>
    <row r="116" spans="1:4" x14ac:dyDescent="0.25">
      <c r="A116" s="32">
        <v>45029</v>
      </c>
      <c r="B116" t="s">
        <v>264</v>
      </c>
      <c r="C116" s="62">
        <v>10003</v>
      </c>
      <c r="D116" t="s">
        <v>265</v>
      </c>
    </row>
    <row r="117" spans="1:4" x14ac:dyDescent="0.25">
      <c r="A117" s="32">
        <v>45192</v>
      </c>
      <c r="B117" t="s">
        <v>260</v>
      </c>
      <c r="C117" s="62">
        <v>10903</v>
      </c>
      <c r="D117" t="s">
        <v>261</v>
      </c>
    </row>
    <row r="118" spans="1:4" x14ac:dyDescent="0.25">
      <c r="A118" s="32">
        <v>45192</v>
      </c>
      <c r="B118" t="s">
        <v>260</v>
      </c>
      <c r="C118" s="62">
        <v>10004</v>
      </c>
      <c r="D118" t="s">
        <v>261</v>
      </c>
    </row>
    <row r="119" spans="1:4" x14ac:dyDescent="0.25">
      <c r="A119" s="32">
        <v>45193</v>
      </c>
      <c r="B119" t="s">
        <v>260</v>
      </c>
      <c r="C119" s="62">
        <v>5759</v>
      </c>
      <c r="D119" t="s">
        <v>261</v>
      </c>
    </row>
    <row r="120" spans="1:4" x14ac:dyDescent="0.25">
      <c r="A120" s="32">
        <v>45196</v>
      </c>
      <c r="B120" t="s">
        <v>267</v>
      </c>
      <c r="C120" s="62">
        <v>8366</v>
      </c>
      <c r="D120" t="s">
        <v>265</v>
      </c>
    </row>
    <row r="121" spans="1:4" x14ac:dyDescent="0.25">
      <c r="A121" s="32">
        <v>45196</v>
      </c>
      <c r="B121" t="s">
        <v>264</v>
      </c>
      <c r="C121" s="62">
        <v>8683</v>
      </c>
      <c r="D121" t="s">
        <v>261</v>
      </c>
    </row>
    <row r="122" spans="1:4" x14ac:dyDescent="0.25">
      <c r="A122" s="32">
        <v>45001</v>
      </c>
      <c r="B122" t="s">
        <v>264</v>
      </c>
      <c r="C122" s="62">
        <v>11488</v>
      </c>
      <c r="D122" t="s">
        <v>265</v>
      </c>
    </row>
    <row r="123" spans="1:4" x14ac:dyDescent="0.25">
      <c r="A123" s="32">
        <v>45199</v>
      </c>
      <c r="B123" t="s">
        <v>266</v>
      </c>
      <c r="C123" s="62">
        <v>8471</v>
      </c>
      <c r="D123" t="s">
        <v>261</v>
      </c>
    </row>
    <row r="124" spans="1:4" x14ac:dyDescent="0.25">
      <c r="A124" s="32">
        <v>45200</v>
      </c>
      <c r="B124" t="s">
        <v>262</v>
      </c>
      <c r="C124" s="62">
        <v>10714</v>
      </c>
      <c r="D124" t="s">
        <v>261</v>
      </c>
    </row>
    <row r="125" spans="1:4" x14ac:dyDescent="0.25">
      <c r="A125" s="32">
        <v>45200</v>
      </c>
      <c r="B125" t="s">
        <v>260</v>
      </c>
      <c r="C125" s="62">
        <v>9227</v>
      </c>
      <c r="D125" t="s">
        <v>261</v>
      </c>
    </row>
    <row r="126" spans="1:4" x14ac:dyDescent="0.25">
      <c r="A126" s="32">
        <v>45201</v>
      </c>
      <c r="B126" t="s">
        <v>264</v>
      </c>
      <c r="C126" s="62">
        <v>7293</v>
      </c>
      <c r="D126" t="s">
        <v>261</v>
      </c>
    </row>
    <row r="127" spans="1:4" x14ac:dyDescent="0.25">
      <c r="A127" s="32">
        <v>45201</v>
      </c>
      <c r="B127" t="s">
        <v>262</v>
      </c>
      <c r="C127" s="62">
        <v>5497</v>
      </c>
      <c r="D127" t="s">
        <v>263</v>
      </c>
    </row>
    <row r="128" spans="1:4" x14ac:dyDescent="0.25">
      <c r="A128" s="32">
        <v>45202</v>
      </c>
      <c r="B128" t="s">
        <v>262</v>
      </c>
      <c r="C128" s="62">
        <v>5338</v>
      </c>
      <c r="D128" t="s">
        <v>263</v>
      </c>
    </row>
    <row r="129" spans="1:4" x14ac:dyDescent="0.25">
      <c r="A129" s="32">
        <v>45206</v>
      </c>
      <c r="B129" t="s">
        <v>267</v>
      </c>
      <c r="C129" s="62">
        <v>11812</v>
      </c>
      <c r="D129" t="s">
        <v>261</v>
      </c>
    </row>
    <row r="130" spans="1:4" x14ac:dyDescent="0.25">
      <c r="A130" s="32">
        <v>45198</v>
      </c>
      <c r="B130" t="s">
        <v>264</v>
      </c>
      <c r="C130" s="62">
        <v>14055</v>
      </c>
      <c r="D130" t="s">
        <v>265</v>
      </c>
    </row>
    <row r="131" spans="1:4" x14ac:dyDescent="0.25">
      <c r="A131" s="32">
        <v>45210</v>
      </c>
      <c r="B131" t="s">
        <v>262</v>
      </c>
      <c r="C131" s="62">
        <v>11006</v>
      </c>
      <c r="D131" t="s">
        <v>261</v>
      </c>
    </row>
    <row r="132" spans="1:4" x14ac:dyDescent="0.25">
      <c r="A132" s="32">
        <v>45213</v>
      </c>
      <c r="B132" t="s">
        <v>262</v>
      </c>
      <c r="C132" s="62">
        <v>13093</v>
      </c>
      <c r="D132" t="s">
        <v>265</v>
      </c>
    </row>
    <row r="133" spans="1:4" x14ac:dyDescent="0.25">
      <c r="A133" s="32">
        <v>45219</v>
      </c>
      <c r="B133" t="s">
        <v>267</v>
      </c>
      <c r="C133" s="62">
        <v>9987</v>
      </c>
      <c r="D133" t="s">
        <v>261</v>
      </c>
    </row>
    <row r="134" spans="1:4" x14ac:dyDescent="0.25">
      <c r="A134" s="32">
        <v>45220</v>
      </c>
      <c r="B134" t="s">
        <v>264</v>
      </c>
      <c r="C134" s="62">
        <v>12005</v>
      </c>
      <c r="D134" t="s">
        <v>263</v>
      </c>
    </row>
    <row r="135" spans="1:4" x14ac:dyDescent="0.25">
      <c r="A135" s="32">
        <v>45221</v>
      </c>
      <c r="B135" t="s">
        <v>266</v>
      </c>
      <c r="C135" s="62">
        <v>10926</v>
      </c>
      <c r="D135" t="s">
        <v>261</v>
      </c>
    </row>
    <row r="136" spans="1:4" x14ac:dyDescent="0.25">
      <c r="A136" s="32">
        <v>45353</v>
      </c>
      <c r="B136" t="s">
        <v>264</v>
      </c>
      <c r="C136" s="62">
        <v>14367</v>
      </c>
      <c r="D136" t="s">
        <v>265</v>
      </c>
    </row>
    <row r="137" spans="1:4" x14ac:dyDescent="0.25">
      <c r="A137" s="32">
        <v>45235</v>
      </c>
      <c r="B137" t="s">
        <v>260</v>
      </c>
      <c r="C137" s="62">
        <v>5941</v>
      </c>
      <c r="D137" t="s">
        <v>263</v>
      </c>
    </row>
    <row r="138" spans="1:4" x14ac:dyDescent="0.25">
      <c r="A138" s="32">
        <v>45237</v>
      </c>
      <c r="B138" t="s">
        <v>264</v>
      </c>
      <c r="C138" s="62">
        <v>9054</v>
      </c>
      <c r="D138" t="s">
        <v>263</v>
      </c>
    </row>
    <row r="139" spans="1:4" x14ac:dyDescent="0.25">
      <c r="A139" s="32">
        <v>45239</v>
      </c>
      <c r="B139" t="s">
        <v>266</v>
      </c>
      <c r="C139" s="62">
        <v>8820</v>
      </c>
      <c r="D139" t="s">
        <v>263</v>
      </c>
    </row>
    <row r="140" spans="1:4" x14ac:dyDescent="0.25">
      <c r="A140" s="32">
        <v>45249</v>
      </c>
      <c r="B140" t="s">
        <v>267</v>
      </c>
      <c r="C140" s="62">
        <v>6009</v>
      </c>
      <c r="D140" t="s">
        <v>263</v>
      </c>
    </row>
    <row r="141" spans="1:4" x14ac:dyDescent="0.25">
      <c r="A141" s="32">
        <v>45169</v>
      </c>
      <c r="B141" t="s">
        <v>264</v>
      </c>
      <c r="C141" s="62">
        <v>14446</v>
      </c>
      <c r="D141" t="s">
        <v>265</v>
      </c>
    </row>
    <row r="142" spans="1:4" x14ac:dyDescent="0.25">
      <c r="A142" s="32">
        <v>45253</v>
      </c>
      <c r="B142" t="s">
        <v>260</v>
      </c>
      <c r="C142" s="62">
        <v>12528</v>
      </c>
      <c r="D142" t="s">
        <v>265</v>
      </c>
    </row>
    <row r="143" spans="1:4" x14ac:dyDescent="0.25">
      <c r="A143" s="32">
        <v>45189</v>
      </c>
      <c r="B143" t="s">
        <v>266</v>
      </c>
      <c r="C143" s="62">
        <v>12590</v>
      </c>
      <c r="D143" t="s">
        <v>265</v>
      </c>
    </row>
    <row r="144" spans="1:4" x14ac:dyDescent="0.25">
      <c r="A144" s="32">
        <v>45256</v>
      </c>
      <c r="B144" t="s">
        <v>264</v>
      </c>
      <c r="C144" s="62">
        <v>8575</v>
      </c>
      <c r="D144" t="s">
        <v>261</v>
      </c>
    </row>
    <row r="145" spans="1:4" x14ac:dyDescent="0.25">
      <c r="A145" s="32">
        <v>45261</v>
      </c>
      <c r="B145" t="s">
        <v>262</v>
      </c>
      <c r="C145" s="62">
        <v>7238</v>
      </c>
      <c r="D145" t="s">
        <v>261</v>
      </c>
    </row>
    <row r="146" spans="1:4" x14ac:dyDescent="0.25">
      <c r="A146" s="32">
        <v>45262</v>
      </c>
      <c r="B146" t="s">
        <v>267</v>
      </c>
      <c r="C146" s="62">
        <v>14760</v>
      </c>
      <c r="D146" t="s">
        <v>263</v>
      </c>
    </row>
    <row r="147" spans="1:4" x14ac:dyDescent="0.25">
      <c r="A147" s="32">
        <v>45268</v>
      </c>
      <c r="B147" t="s">
        <v>260</v>
      </c>
      <c r="C147" s="62">
        <v>9096</v>
      </c>
      <c r="D147" t="s">
        <v>263</v>
      </c>
    </row>
    <row r="148" spans="1:4" x14ac:dyDescent="0.25">
      <c r="A148" s="32">
        <v>45271</v>
      </c>
      <c r="B148" t="s">
        <v>262</v>
      </c>
      <c r="C148" s="62">
        <v>9118</v>
      </c>
      <c r="D148" t="s">
        <v>261</v>
      </c>
    </row>
    <row r="149" spans="1:4" x14ac:dyDescent="0.25">
      <c r="A149" s="32">
        <v>45272</v>
      </c>
      <c r="B149" t="s">
        <v>260</v>
      </c>
      <c r="C149" s="62">
        <v>14405</v>
      </c>
      <c r="D149" t="s">
        <v>263</v>
      </c>
    </row>
    <row r="150" spans="1:4" x14ac:dyDescent="0.25">
      <c r="A150" s="32">
        <v>45163</v>
      </c>
      <c r="B150" t="s">
        <v>266</v>
      </c>
      <c r="C150" s="62">
        <v>12834</v>
      </c>
      <c r="D150" t="s">
        <v>265</v>
      </c>
    </row>
    <row r="151" spans="1:4" x14ac:dyDescent="0.25">
      <c r="A151" s="32">
        <v>45276</v>
      </c>
      <c r="B151" t="s">
        <v>264</v>
      </c>
      <c r="C151" s="62">
        <v>8636</v>
      </c>
      <c r="D151" t="s">
        <v>261</v>
      </c>
    </row>
    <row r="152" spans="1:4" x14ac:dyDescent="0.25">
      <c r="A152" s="32">
        <v>45280</v>
      </c>
      <c r="B152" t="s">
        <v>262</v>
      </c>
      <c r="C152" s="62">
        <v>7831</v>
      </c>
      <c r="D152" t="s">
        <v>261</v>
      </c>
    </row>
    <row r="153" spans="1:4" x14ac:dyDescent="0.25">
      <c r="A153" s="32">
        <v>45282</v>
      </c>
      <c r="B153" t="s">
        <v>266</v>
      </c>
      <c r="C153" s="62">
        <v>11718</v>
      </c>
      <c r="D153" t="s">
        <v>261</v>
      </c>
    </row>
    <row r="154" spans="1:4" x14ac:dyDescent="0.25">
      <c r="A154" s="32">
        <v>45288</v>
      </c>
      <c r="B154" t="s">
        <v>262</v>
      </c>
      <c r="C154" s="62">
        <v>9581</v>
      </c>
      <c r="D154" t="s">
        <v>265</v>
      </c>
    </row>
    <row r="155" spans="1:4" x14ac:dyDescent="0.25">
      <c r="A155" s="32">
        <v>45300</v>
      </c>
      <c r="B155" t="s">
        <v>260</v>
      </c>
      <c r="C155" s="62">
        <v>10339</v>
      </c>
      <c r="D155" t="s">
        <v>261</v>
      </c>
    </row>
    <row r="156" spans="1:4" x14ac:dyDescent="0.25">
      <c r="A156" s="32">
        <v>45302</v>
      </c>
      <c r="B156" t="s">
        <v>264</v>
      </c>
      <c r="C156" s="62">
        <v>5213</v>
      </c>
      <c r="D156" t="s">
        <v>261</v>
      </c>
    </row>
    <row r="157" spans="1:4" x14ac:dyDescent="0.25">
      <c r="A157" s="32">
        <v>45306</v>
      </c>
      <c r="B157" t="s">
        <v>262</v>
      </c>
      <c r="C157" s="62">
        <v>8695</v>
      </c>
      <c r="D157" t="s">
        <v>261</v>
      </c>
    </row>
    <row r="158" spans="1:4" x14ac:dyDescent="0.25">
      <c r="A158" s="32">
        <v>45307</v>
      </c>
      <c r="B158" t="s">
        <v>266</v>
      </c>
      <c r="C158" s="62">
        <v>8255</v>
      </c>
      <c r="D158" t="s">
        <v>261</v>
      </c>
    </row>
    <row r="159" spans="1:4" x14ac:dyDescent="0.25">
      <c r="A159" s="32">
        <v>45308</v>
      </c>
      <c r="B159" t="s">
        <v>260</v>
      </c>
      <c r="C159" s="62">
        <v>10853</v>
      </c>
      <c r="D159" t="s">
        <v>261</v>
      </c>
    </row>
    <row r="160" spans="1:4" x14ac:dyDescent="0.25">
      <c r="A160" s="32">
        <v>45308</v>
      </c>
      <c r="B160" t="s">
        <v>264</v>
      </c>
      <c r="C160" s="62">
        <v>9583</v>
      </c>
      <c r="D160" t="s">
        <v>261</v>
      </c>
    </row>
    <row r="161" spans="1:4" x14ac:dyDescent="0.25">
      <c r="A161" s="32">
        <v>45309</v>
      </c>
      <c r="B161" t="s">
        <v>264</v>
      </c>
      <c r="C161" s="62">
        <v>11840</v>
      </c>
      <c r="D161" t="s">
        <v>263</v>
      </c>
    </row>
    <row r="162" spans="1:4" x14ac:dyDescent="0.25">
      <c r="A162" s="32">
        <v>45316</v>
      </c>
      <c r="B162" t="s">
        <v>267</v>
      </c>
      <c r="C162" s="62">
        <v>13707</v>
      </c>
      <c r="D162" t="s">
        <v>265</v>
      </c>
    </row>
    <row r="163" spans="1:4" x14ac:dyDescent="0.25">
      <c r="A163" s="32">
        <v>45322</v>
      </c>
      <c r="B163" t="s">
        <v>267</v>
      </c>
      <c r="C163" s="62">
        <v>10912</v>
      </c>
      <c r="D163" t="s">
        <v>263</v>
      </c>
    </row>
    <row r="164" spans="1:4" x14ac:dyDescent="0.25">
      <c r="A164" s="32">
        <v>45324</v>
      </c>
      <c r="B164" t="s">
        <v>262</v>
      </c>
      <c r="C164" s="62">
        <v>5848</v>
      </c>
      <c r="D164" t="s">
        <v>263</v>
      </c>
    </row>
    <row r="165" spans="1:4" x14ac:dyDescent="0.25">
      <c r="A165" s="32">
        <v>45335</v>
      </c>
      <c r="B165" t="s">
        <v>264</v>
      </c>
      <c r="C165" s="62">
        <v>8914</v>
      </c>
      <c r="D165" t="s">
        <v>263</v>
      </c>
    </row>
    <row r="166" spans="1:4" x14ac:dyDescent="0.25">
      <c r="A166" s="32">
        <v>45337</v>
      </c>
      <c r="B166" t="s">
        <v>264</v>
      </c>
      <c r="C166" s="62">
        <v>7716</v>
      </c>
      <c r="D166" t="s">
        <v>263</v>
      </c>
    </row>
    <row r="167" spans="1:4" x14ac:dyDescent="0.25">
      <c r="A167" s="32">
        <v>45338</v>
      </c>
      <c r="B167" t="s">
        <v>262</v>
      </c>
      <c r="C167" s="62">
        <v>5961</v>
      </c>
      <c r="D167" t="s">
        <v>263</v>
      </c>
    </row>
    <row r="168" spans="1:4" x14ac:dyDescent="0.25">
      <c r="A168" s="32">
        <v>45338</v>
      </c>
      <c r="B168" t="s">
        <v>262</v>
      </c>
      <c r="C168" s="62">
        <v>13435</v>
      </c>
      <c r="D168" t="s">
        <v>265</v>
      </c>
    </row>
    <row r="169" spans="1:4" x14ac:dyDescent="0.25">
      <c r="A169" s="32">
        <v>44941</v>
      </c>
      <c r="B169" t="s">
        <v>264</v>
      </c>
      <c r="C169" s="62">
        <v>14493</v>
      </c>
      <c r="D169" t="s">
        <v>265</v>
      </c>
    </row>
    <row r="170" spans="1:4" x14ac:dyDescent="0.25">
      <c r="A170" s="32">
        <v>45342</v>
      </c>
      <c r="B170" t="s">
        <v>260</v>
      </c>
      <c r="C170" s="62">
        <v>7381</v>
      </c>
      <c r="D170" t="s">
        <v>263</v>
      </c>
    </row>
    <row r="171" spans="1:4" x14ac:dyDescent="0.25">
      <c r="A171" s="32">
        <v>45343</v>
      </c>
      <c r="B171" t="s">
        <v>262</v>
      </c>
      <c r="C171" s="62">
        <v>9847</v>
      </c>
      <c r="D171" t="s">
        <v>263</v>
      </c>
    </row>
    <row r="172" spans="1:4" x14ac:dyDescent="0.25">
      <c r="A172" s="32">
        <v>45343</v>
      </c>
      <c r="B172" t="s">
        <v>260</v>
      </c>
      <c r="C172" s="62">
        <v>11002</v>
      </c>
      <c r="D172" t="s">
        <v>263</v>
      </c>
    </row>
    <row r="173" spans="1:4" x14ac:dyDescent="0.25">
      <c r="A173" s="32">
        <v>44970</v>
      </c>
      <c r="B173" t="s">
        <v>266</v>
      </c>
      <c r="C173" s="62">
        <v>14598</v>
      </c>
      <c r="D173" t="s">
        <v>265</v>
      </c>
    </row>
    <row r="174" spans="1:4" x14ac:dyDescent="0.25">
      <c r="A174" s="32">
        <v>45155</v>
      </c>
      <c r="B174" t="s">
        <v>264</v>
      </c>
      <c r="C174" s="62">
        <v>14868</v>
      </c>
      <c r="D174" t="s">
        <v>265</v>
      </c>
    </row>
    <row r="175" spans="1:4" x14ac:dyDescent="0.25">
      <c r="A175" s="32">
        <v>45357</v>
      </c>
      <c r="B175" t="s">
        <v>267</v>
      </c>
      <c r="C175" s="62">
        <v>6860</v>
      </c>
      <c r="D175" t="s">
        <v>265</v>
      </c>
    </row>
    <row r="176" spans="1:4" x14ac:dyDescent="0.25">
      <c r="A176" s="32">
        <v>45359</v>
      </c>
      <c r="B176" t="s">
        <v>262</v>
      </c>
      <c r="C176" s="62">
        <v>8330</v>
      </c>
      <c r="D176" t="s">
        <v>263</v>
      </c>
    </row>
    <row r="177" spans="1:4" x14ac:dyDescent="0.25">
      <c r="A177" s="32">
        <v>45361</v>
      </c>
      <c r="B177" t="s">
        <v>260</v>
      </c>
      <c r="C177" s="62">
        <v>7719</v>
      </c>
      <c r="D177" t="s">
        <v>263</v>
      </c>
    </row>
  </sheetData>
  <pageMargins left="0.7" right="0.7" top="0.75" bottom="0.75" header="0.3" footer="0.3"/>
  <tableParts count="1">
    <tablePart r:id="rId1"/>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16</vt:i4>
      </vt:variant>
    </vt:vector>
  </HeadingPairs>
  <TitlesOfParts>
    <vt:vector size="16" baseType="lpstr">
      <vt:lpstr>Start</vt:lpstr>
      <vt:lpstr>Table of Contents</vt:lpstr>
      <vt:lpstr>Chap_1</vt:lpstr>
      <vt:lpstr>C1.1</vt:lpstr>
      <vt:lpstr>C1.1S</vt:lpstr>
      <vt:lpstr>C1.2</vt:lpstr>
      <vt:lpstr>C1.2S</vt:lpstr>
      <vt:lpstr>Chap_2</vt:lpstr>
      <vt:lpstr>C2.1</vt:lpstr>
      <vt:lpstr>C2.1S</vt:lpstr>
      <vt:lpstr>C2.2</vt:lpstr>
      <vt:lpstr>C2.2S</vt:lpstr>
      <vt:lpstr>C2.3</vt:lpstr>
      <vt:lpstr>C2.3S</vt:lpstr>
      <vt:lpstr>C2.4</vt:lpstr>
      <vt:lpstr>C2.4S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Beyond_Basics_Lesson_7_Advanced_Excel_Functions</dc:title>
  <dc:subject>MICROSOFT EXCEL ADVANCED COURSE</dc:subject>
  <dc:creator>Beyond Basics</dc:creator>
  <cp:keywords>Microsoft Excel</cp:keywords>
  <cp:lastModifiedBy>Beyond Basics</cp:lastModifiedBy>
  <dcterms:created xsi:type="dcterms:W3CDTF">2024-03-25T00:52:52Z</dcterms:created>
  <dcterms:modified xsi:type="dcterms:W3CDTF">2024-07-29T08:48:03Z</dcterms:modified>
</cp:coreProperties>
</file>